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pancanal-my.sharepoint.com/personal/enoguerra_pancanal_com/Documents/Seguros, Riesgos y Controles/Formularios/840/"/>
    </mc:Choice>
  </mc:AlternateContent>
  <xr:revisionPtr revIDLastSave="808" documentId="14_{5B786A8C-AB34-4A3F-BB50-719FBA5DB587}" xr6:coauthVersionLast="47" xr6:coauthVersionMax="47" xr10:uidLastSave="{45F577C5-CE55-49E8-9463-994853F0547D}"/>
  <bookViews>
    <workbookView xWindow="-120" yWindow="-120" windowWidth="29040" windowHeight="15840" xr2:uid="{00000000-000D-0000-FFFF-FFFF00000000}"/>
  </bookViews>
  <sheets>
    <sheet name="Sheet1" sheetId="2" r:id="rId1"/>
    <sheet name="LoV" sheetId="1" state="hidden" r:id="rId2"/>
  </sheets>
  <definedNames>
    <definedName name="Acct_Type_En">LoV!$AA$2:$AA$3</definedName>
    <definedName name="Acct_Type_Es">LoV!$Z$2:$Z$3</definedName>
    <definedName name="Int_Bank_En">LoV!$AE$2:$AE$3</definedName>
    <definedName name="Int_Bank_Es">LoV!$AD$2:$AD$3</definedName>
    <definedName name="Pay_Type_En">LoV!$Y$2:$Y$3</definedName>
    <definedName name="Pay_Type_Es">LoV!$X$2:$X$3</definedName>
    <definedName name="Pay_Type_Local">LoV!$W$2:$W$2</definedName>
    <definedName name="Req_Portal_En">LoV!$V$2:$V$3</definedName>
    <definedName name="Req_Portal_Es">LoV!$U$2:$U$3</definedName>
    <definedName name="Req_Portal_New_En">LoV!$AC$2</definedName>
    <definedName name="Req_Portal_New_Es">LoV!$AB$2</definedName>
    <definedName name="Req_Type_En">LoV!$T$2:$T$4</definedName>
    <definedName name="Req_Type_Es">LoV!$S$2:$S$4</definedName>
    <definedName name="Sup_Type_En">LoV!$R$2:$R$3</definedName>
    <definedName name="Sup_Type_Es">LoV!$Q$2:$Q$3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G10" i="2" s="1"/>
  <c r="A28" i="2"/>
  <c r="C29" i="2"/>
  <c r="N54" i="1"/>
  <c r="N53" i="1"/>
  <c r="N52" i="1"/>
  <c r="N51" i="1"/>
  <c r="A110" i="2"/>
  <c r="A84" i="2"/>
  <c r="A92" i="2"/>
  <c r="N172" i="1"/>
  <c r="N171" i="1"/>
  <c r="N149" i="1"/>
  <c r="N148" i="1"/>
  <c r="N143" i="1"/>
  <c r="N142" i="1"/>
  <c r="A49" i="2"/>
  <c r="N81" i="1"/>
  <c r="N80" i="1"/>
  <c r="A5" i="2"/>
  <c r="N11" i="1"/>
  <c r="N10" i="1"/>
  <c r="N113" i="1"/>
  <c r="N112" i="1"/>
  <c r="N115" i="1"/>
  <c r="N114" i="1"/>
  <c r="N135" i="1"/>
  <c r="N134" i="1"/>
  <c r="N133" i="1"/>
  <c r="N132" i="1"/>
  <c r="N131" i="1"/>
  <c r="N130" i="1"/>
  <c r="N129" i="1"/>
  <c r="N128" i="1"/>
  <c r="N127" i="1"/>
  <c r="N126" i="1"/>
  <c r="N125" i="1"/>
  <c r="N124" i="1"/>
  <c r="N123" i="1"/>
  <c r="N122" i="1"/>
  <c r="N121" i="1"/>
  <c r="N120" i="1"/>
  <c r="N119" i="1"/>
  <c r="N118" i="1"/>
  <c r="N117" i="1"/>
  <c r="N116" i="1"/>
  <c r="N99" i="1"/>
  <c r="N98" i="1"/>
  <c r="N176" i="1" l="1"/>
  <c r="N175" i="1"/>
  <c r="N174" i="1"/>
  <c r="N173" i="1"/>
  <c r="N170" i="1"/>
  <c r="N169" i="1"/>
  <c r="N141" i="1"/>
  <c r="N140" i="1"/>
  <c r="N145" i="1"/>
  <c r="N144" i="1"/>
  <c r="N26" i="1"/>
  <c r="N25" i="1"/>
  <c r="N150" i="1" l="1"/>
  <c r="N151" i="1"/>
  <c r="N152" i="1"/>
  <c r="N153" i="1"/>
  <c r="N154" i="1"/>
  <c r="N155" i="1"/>
  <c r="N17" i="1"/>
  <c r="N16" i="1"/>
  <c r="N15" i="1"/>
  <c r="N139" i="1" l="1"/>
  <c r="N138" i="1"/>
  <c r="N147" i="1"/>
  <c r="N146" i="1"/>
  <c r="N168" i="1"/>
  <c r="N167" i="1"/>
  <c r="N166" i="1"/>
  <c r="N165" i="1"/>
  <c r="N164" i="1"/>
  <c r="N163" i="1"/>
  <c r="N162" i="1"/>
  <c r="N161" i="1"/>
  <c r="N160" i="1"/>
  <c r="N159" i="1"/>
  <c r="N158" i="1"/>
  <c r="N137" i="1"/>
  <c r="N136" i="1"/>
  <c r="N73" i="1"/>
  <c r="N72" i="1"/>
  <c r="N75" i="1"/>
  <c r="N74" i="1"/>
  <c r="N69" i="1"/>
  <c r="N68" i="1"/>
  <c r="N71" i="1"/>
  <c r="N70" i="1"/>
  <c r="N65" i="1"/>
  <c r="N64" i="1"/>
  <c r="N67" i="1"/>
  <c r="N66" i="1"/>
  <c r="N40" i="1"/>
  <c r="N39" i="1"/>
  <c r="N79" i="1"/>
  <c r="N78" i="1"/>
  <c r="N77" i="1"/>
  <c r="N76" i="1"/>
  <c r="F27" i="2"/>
  <c r="J22" i="2"/>
  <c r="N32" i="1"/>
  <c r="N31" i="1"/>
  <c r="N28" i="1"/>
  <c r="N27" i="1"/>
  <c r="N12" i="1"/>
  <c r="N13" i="1"/>
  <c r="N14" i="1"/>
  <c r="N8" i="1"/>
  <c r="N9" i="1"/>
  <c r="I7" i="2"/>
  <c r="B29" i="2" s="1"/>
  <c r="N3" i="1"/>
  <c r="N4" i="1"/>
  <c r="N5" i="1"/>
  <c r="N6" i="1"/>
  <c r="N7" i="1"/>
  <c r="N18" i="1"/>
  <c r="N19" i="1"/>
  <c r="N20" i="1"/>
  <c r="N21" i="1"/>
  <c r="N22" i="1"/>
  <c r="N23" i="1"/>
  <c r="N24" i="1"/>
  <c r="N29" i="1"/>
  <c r="N30" i="1"/>
  <c r="N33" i="1"/>
  <c r="N34" i="1"/>
  <c r="N35" i="1"/>
  <c r="N36" i="1"/>
  <c r="N37" i="1"/>
  <c r="N38" i="1"/>
  <c r="N41" i="1"/>
  <c r="N42" i="1"/>
  <c r="N43" i="1"/>
  <c r="N44" i="1"/>
  <c r="N45" i="1"/>
  <c r="N46" i="1"/>
  <c r="N47" i="1"/>
  <c r="N48" i="1"/>
  <c r="N49" i="1"/>
  <c r="N50" i="1"/>
  <c r="N55" i="1"/>
  <c r="N56" i="1"/>
  <c r="N57" i="1"/>
  <c r="N58" i="1"/>
  <c r="N59" i="1"/>
  <c r="N60" i="1"/>
  <c r="N61" i="1"/>
  <c r="N62" i="1"/>
  <c r="N63" i="1"/>
  <c r="N82" i="1"/>
  <c r="N83" i="1"/>
  <c r="N84" i="1"/>
  <c r="N85" i="1"/>
  <c r="N86" i="1"/>
  <c r="N87" i="1"/>
  <c r="N88" i="1"/>
  <c r="N89" i="1"/>
  <c r="N90" i="1"/>
  <c r="N91" i="1"/>
  <c r="N92" i="1"/>
  <c r="N93" i="1"/>
  <c r="N94" i="1"/>
  <c r="N95" i="1"/>
  <c r="N96" i="1"/>
  <c r="N97" i="1"/>
  <c r="N100" i="1"/>
  <c r="N101" i="1"/>
  <c r="N102" i="1"/>
  <c r="N103" i="1"/>
  <c r="N104" i="1"/>
  <c r="N105" i="1"/>
  <c r="N110" i="1"/>
  <c r="N111" i="1"/>
  <c r="N156" i="1"/>
  <c r="N157" i="1"/>
  <c r="N2" i="1"/>
  <c r="B65" i="2" l="1"/>
  <c r="D5" i="2"/>
  <c r="B5" i="2"/>
  <c r="M69" i="2"/>
  <c r="H69" i="2" s="1"/>
  <c r="B70" i="2"/>
  <c r="C70" i="2" s="1"/>
  <c r="M70" i="2"/>
  <c r="H70" i="2" s="1"/>
  <c r="M73" i="2"/>
  <c r="B69" i="2"/>
  <c r="C69" i="2" s="1"/>
  <c r="M71" i="2"/>
  <c r="H71" i="2" s="1"/>
  <c r="M72" i="2"/>
  <c r="B10" i="2"/>
  <c r="B68" i="2"/>
  <c r="C68" i="2" s="1"/>
  <c r="B59" i="2"/>
  <c r="E59" i="2" s="1"/>
  <c r="L106" i="1"/>
  <c r="N106" i="1"/>
  <c r="L108" i="1"/>
  <c r="N108" i="1"/>
  <c r="L109" i="1"/>
  <c r="N109" i="1"/>
  <c r="L107" i="1"/>
  <c r="N107" i="1"/>
  <c r="I51" i="2"/>
  <c r="B11" i="2"/>
  <c r="C11" i="2" s="1"/>
  <c r="B110" i="2"/>
  <c r="B92" i="2"/>
  <c r="B57" i="2"/>
  <c r="C57" i="2" s="1"/>
  <c r="B51" i="2"/>
  <c r="C51" i="2" s="1"/>
  <c r="B35" i="2"/>
  <c r="C35" i="2" s="1"/>
  <c r="B25" i="2"/>
  <c r="C25" i="2" s="1"/>
  <c r="B77" i="2"/>
  <c r="B22" i="2"/>
  <c r="C22" i="2" s="1"/>
  <c r="C9" i="2"/>
  <c r="B58" i="2"/>
  <c r="C58" i="2" s="1"/>
  <c r="B26" i="2"/>
  <c r="C26" i="2" s="1"/>
  <c r="B107" i="2"/>
  <c r="B85" i="2"/>
  <c r="B49" i="2"/>
  <c r="C49" i="2" s="1"/>
  <c r="B34" i="2"/>
  <c r="C34" i="2" s="1"/>
  <c r="B24" i="2"/>
  <c r="C24" i="2" s="1"/>
  <c r="C10" i="2"/>
  <c r="B55" i="2"/>
  <c r="C55" i="2" s="1"/>
  <c r="B41" i="2"/>
  <c r="C41" i="2" s="1"/>
  <c r="B111" i="2"/>
  <c r="C7" i="2"/>
  <c r="B106" i="2"/>
  <c r="B84" i="2"/>
  <c r="B56" i="2"/>
  <c r="B45" i="2"/>
  <c r="C45" i="2" s="1"/>
  <c r="B33" i="2"/>
  <c r="C33" i="2" s="1"/>
  <c r="B23" i="2"/>
  <c r="C23" i="2" s="1"/>
  <c r="B105" i="2"/>
  <c r="B32" i="2"/>
  <c r="C32" i="2" s="1"/>
  <c r="B8" i="2"/>
  <c r="B37" i="2"/>
  <c r="C37" i="2" s="1"/>
  <c r="B104" i="2"/>
  <c r="B76" i="2"/>
  <c r="B54" i="2"/>
  <c r="C54" i="2" s="1"/>
  <c r="B39" i="2"/>
  <c r="C39" i="2" s="1"/>
  <c r="B30" i="2"/>
  <c r="C30" i="2" s="1"/>
  <c r="B21" i="2"/>
  <c r="C21" i="2" s="1"/>
  <c r="B9" i="2"/>
  <c r="C8" i="2"/>
  <c r="B61" i="2"/>
  <c r="C61" i="2" s="1"/>
  <c r="L37" i="2"/>
  <c r="F37" i="2" s="1"/>
  <c r="B19" i="2"/>
  <c r="C19" i="2" s="1"/>
  <c r="B103" i="2"/>
  <c r="B62" i="2"/>
  <c r="B53" i="2"/>
  <c r="C53" i="2" s="1"/>
  <c r="B38" i="2"/>
  <c r="C38" i="2" s="1"/>
  <c r="B28" i="2"/>
  <c r="C28" i="2" s="1"/>
  <c r="B20" i="2"/>
  <c r="C20" i="2" s="1"/>
  <c r="B102" i="2"/>
  <c r="B52" i="2"/>
  <c r="C52" i="2" s="1"/>
  <c r="B27" i="2"/>
  <c r="C27" i="2" s="1"/>
  <c r="B93" i="2"/>
  <c r="B17" i="2"/>
  <c r="C17" i="2" s="1"/>
  <c r="D3" i="2"/>
  <c r="D4" i="2"/>
  <c r="D1" i="2"/>
  <c r="L65" i="2" l="1"/>
  <c r="C65" i="2"/>
  <c r="C76" i="2"/>
  <c r="C77" i="2"/>
  <c r="C102" i="2"/>
  <c r="C85" i="2"/>
  <c r="C93" i="2"/>
  <c r="C62" i="2"/>
  <c r="C106" i="2"/>
  <c r="C110" i="2"/>
  <c r="C105" i="2"/>
  <c r="C111" i="2"/>
  <c r="C107" i="2"/>
  <c r="C103" i="2"/>
  <c r="C92" i="2"/>
  <c r="C104" i="2"/>
  <c r="C84" i="2"/>
  <c r="C56" i="2"/>
  <c r="L56" i="2"/>
  <c r="A60" i="2"/>
  <c r="B60" i="2" l="1"/>
  <c r="C60" i="2" s="1"/>
  <c r="B63" i="2" s="1"/>
  <c r="C63" i="2" l="1"/>
</calcChain>
</file>

<file path=xl/sharedStrings.xml><?xml version="1.0" encoding="utf-8"?>
<sst xmlns="http://schemas.openxmlformats.org/spreadsheetml/2006/main" count="814" uniqueCount="308">
  <si>
    <t>Origen</t>
  </si>
  <si>
    <t>Nombre</t>
  </si>
  <si>
    <t>Español</t>
  </si>
  <si>
    <t>English</t>
  </si>
  <si>
    <t>Proveedor Nuevo</t>
  </si>
  <si>
    <t>Modificación</t>
  </si>
  <si>
    <t>Tipo de Solicitud</t>
  </si>
  <si>
    <t>Nuevo (En)</t>
  </si>
  <si>
    <t>Nuevo (Es)</t>
  </si>
  <si>
    <t>Request Type</t>
  </si>
  <si>
    <t>---</t>
  </si>
  <si>
    <t>Valores (Es)</t>
  </si>
  <si>
    <t>Valores (En)</t>
  </si>
  <si>
    <t>New Supplier</t>
  </si>
  <si>
    <t>Modification</t>
  </si>
  <si>
    <t>Tipo de Proveedor / Supplier Type</t>
  </si>
  <si>
    <t>Local</t>
  </si>
  <si>
    <t>Internacional</t>
  </si>
  <si>
    <t>Internacional / International</t>
  </si>
  <si>
    <t>Sección</t>
  </si>
  <si>
    <t>Razón social</t>
  </si>
  <si>
    <t>Nombre comercial</t>
  </si>
  <si>
    <t>RUC</t>
  </si>
  <si>
    <t>DV</t>
  </si>
  <si>
    <t>Tipo de negocio</t>
  </si>
  <si>
    <t>Número patronal de Seguro Social</t>
  </si>
  <si>
    <t>Número de proveedor / Contratista</t>
  </si>
  <si>
    <t>Sólo para modificación</t>
  </si>
  <si>
    <t>Dirección</t>
  </si>
  <si>
    <t>Teléfono</t>
  </si>
  <si>
    <t>Fax</t>
  </si>
  <si>
    <t>Persona encargada de cobros</t>
  </si>
  <si>
    <t>Correo electrónico</t>
  </si>
  <si>
    <t>Sección I - Generales</t>
  </si>
  <si>
    <t>Sección II - Datos para pagos electrónicos por ACH Local</t>
  </si>
  <si>
    <t>Nombre del banco</t>
  </si>
  <si>
    <t>Dirección del Banco</t>
  </si>
  <si>
    <t xml:space="preserve">Tipo de cuenta </t>
  </si>
  <si>
    <t>Ahorro</t>
  </si>
  <si>
    <t>Corriente</t>
  </si>
  <si>
    <t>Número de cuenta</t>
  </si>
  <si>
    <t>Nombre de la cuenta</t>
  </si>
  <si>
    <t>Número de banco (ruta y tránsito)</t>
  </si>
  <si>
    <t>Debe coincidir con la razón social</t>
  </si>
  <si>
    <t>Sección IV - Certificación (para ser completada por el representante legal u otro oficial autorizado)</t>
  </si>
  <si>
    <t>Nombre del representante legal u oficial</t>
  </si>
  <si>
    <t>Cargo</t>
  </si>
  <si>
    <t>Firma autorizada</t>
  </si>
  <si>
    <t>Fecha de la solicitud</t>
  </si>
  <si>
    <t>Número de teléfono</t>
  </si>
  <si>
    <t>Dirección de correo electrónico</t>
  </si>
  <si>
    <t>840-A</t>
  </si>
  <si>
    <t>Nombre o razón social</t>
  </si>
  <si>
    <t>No. de proveedor</t>
  </si>
  <si>
    <t>País</t>
  </si>
  <si>
    <t>Número de identificación fiscal</t>
  </si>
  <si>
    <t>Dirección física</t>
  </si>
  <si>
    <t>Forma de pago</t>
  </si>
  <si>
    <t>Payment type</t>
  </si>
  <si>
    <t>ACH-USA</t>
  </si>
  <si>
    <t>EFT-USA (Electronic Funds Transfer - USA only)</t>
  </si>
  <si>
    <t>International Bank Transfer</t>
  </si>
  <si>
    <t>Transferencia Bancaria Internacional</t>
  </si>
  <si>
    <t>Nombre de la sucursal</t>
  </si>
  <si>
    <t>Número de la sucursal</t>
  </si>
  <si>
    <t>Número de ABA (Routing Number)</t>
  </si>
  <si>
    <t>ABA (Routing Number)</t>
  </si>
  <si>
    <t>Bank name</t>
  </si>
  <si>
    <t>Branch name</t>
  </si>
  <si>
    <t>Branch number</t>
  </si>
  <si>
    <t>Bank address</t>
  </si>
  <si>
    <t>Account type</t>
  </si>
  <si>
    <t>Savings</t>
  </si>
  <si>
    <t>Current</t>
  </si>
  <si>
    <t>Locales</t>
  </si>
  <si>
    <t>Transferencias internacionales</t>
  </si>
  <si>
    <t>No. de IBAN</t>
  </si>
  <si>
    <t>No. de Swift (BIC)</t>
  </si>
  <si>
    <t>Supplier number</t>
  </si>
  <si>
    <t>Country</t>
  </si>
  <si>
    <t>Tax ID number</t>
  </si>
  <si>
    <t>840-B</t>
  </si>
  <si>
    <t>Address</t>
  </si>
  <si>
    <t>P.O. Box</t>
  </si>
  <si>
    <t>Phone number</t>
  </si>
  <si>
    <t>E-mail</t>
  </si>
  <si>
    <t>Responsible for Accounts Receivables</t>
  </si>
  <si>
    <t>Account number</t>
  </si>
  <si>
    <t>Account name</t>
  </si>
  <si>
    <t>Business type</t>
  </si>
  <si>
    <t>Sólo locales</t>
  </si>
  <si>
    <t>Apartado de correo</t>
  </si>
  <si>
    <t>Employer Social Security Number</t>
  </si>
  <si>
    <t>Commercial Name</t>
  </si>
  <si>
    <t>Razón Social</t>
  </si>
  <si>
    <t>Supplier name</t>
  </si>
  <si>
    <t>Bank number (routing and transit)</t>
  </si>
  <si>
    <t>Número de IBAN</t>
  </si>
  <si>
    <t>IBAN #</t>
  </si>
  <si>
    <t>Swift Code (BIC)</t>
  </si>
  <si>
    <t>Authorized official</t>
  </si>
  <si>
    <t>Position</t>
  </si>
  <si>
    <t>Authorized signature</t>
  </si>
  <si>
    <t>Request date</t>
  </si>
  <si>
    <t>Idioma del formulario</t>
  </si>
  <si>
    <t>Idioma del formulario / Form language</t>
  </si>
  <si>
    <t>Form language</t>
  </si>
  <si>
    <t>Comentarios</t>
  </si>
  <si>
    <t>Idioma</t>
  </si>
  <si>
    <t>Label</t>
  </si>
  <si>
    <t>Tipo de proveedor</t>
  </si>
  <si>
    <t>Supplier type</t>
  </si>
  <si>
    <t>Tipo de solicitud</t>
  </si>
  <si>
    <t>Request type</t>
  </si>
  <si>
    <t>Commercial name</t>
  </si>
  <si>
    <t>Campo</t>
  </si>
  <si>
    <t>Lang</t>
  </si>
  <si>
    <t>Sup_Type</t>
  </si>
  <si>
    <t>Req_Type</t>
  </si>
  <si>
    <t>Sup_Name</t>
  </si>
  <si>
    <t>Com_Name</t>
  </si>
  <si>
    <t>Tax_ID</t>
  </si>
  <si>
    <t>Buss_Type</t>
  </si>
  <si>
    <t>SS_Num</t>
  </si>
  <si>
    <t>Sup_Num</t>
  </si>
  <si>
    <t>PO</t>
  </si>
  <si>
    <t>Ph</t>
  </si>
  <si>
    <t>Resp</t>
  </si>
  <si>
    <t>Email</t>
  </si>
  <si>
    <t>Pay_Type</t>
  </si>
  <si>
    <t>Bank_Name</t>
  </si>
  <si>
    <t>Bank_Addr</t>
  </si>
  <si>
    <t>Bank_Branch_Name</t>
  </si>
  <si>
    <t>Bank_Branch_Num</t>
  </si>
  <si>
    <t>Acct_Type</t>
  </si>
  <si>
    <t>Acct_Num</t>
  </si>
  <si>
    <t>Acct_Name</t>
  </si>
  <si>
    <t>Bank_Num</t>
  </si>
  <si>
    <t>Bank_IBAN</t>
  </si>
  <si>
    <t>Bank_ABA</t>
  </si>
  <si>
    <t>Bank_Swift</t>
  </si>
  <si>
    <t>Cert_Official</t>
  </si>
  <si>
    <t>Cert_Position</t>
  </si>
  <si>
    <t>Cert_Signature</t>
  </si>
  <si>
    <t>Cert_Req_Date</t>
  </si>
  <si>
    <t>Cert_Ph</t>
  </si>
  <si>
    <t>Cert_Fax</t>
  </si>
  <si>
    <t>Cert_Email</t>
  </si>
  <si>
    <t>AUTORIDAD DEL CANAL DE PANAMÁ</t>
  </si>
  <si>
    <t>PANAMA CANAL AUTHORITY</t>
  </si>
  <si>
    <t>DIVISIÓN DE CONTABILIDAD</t>
  </si>
  <si>
    <t>ACCOUNTING DIVISION</t>
  </si>
  <si>
    <t>SECCIÓN DE CUENTAS POR COBRAR Y PAGAR</t>
  </si>
  <si>
    <t>ACCOUNTS RECEIVABLE AND PAYABLE SECTION</t>
  </si>
  <si>
    <t>Header</t>
  </si>
  <si>
    <t>-</t>
  </si>
  <si>
    <t>Llave</t>
  </si>
  <si>
    <t>Sup_Type_Es</t>
  </si>
  <si>
    <t>Sup_Type_En</t>
  </si>
  <si>
    <t>International</t>
  </si>
  <si>
    <t>Req_Type_Es</t>
  </si>
  <si>
    <t>Req_Type_En</t>
  </si>
  <si>
    <t>Pay_Type_Es</t>
  </si>
  <si>
    <t>Pay_Type_En</t>
  </si>
  <si>
    <t>Acct_Type_Es</t>
  </si>
  <si>
    <t>Acct_Type_En</t>
  </si>
  <si>
    <t>Ahorros</t>
  </si>
  <si>
    <t>CREACIÓN O MODIFICACIÓN DE PROVEEDORES</t>
  </si>
  <si>
    <t>SUPPLIER CREATION OR UPDATE</t>
  </si>
  <si>
    <t>La ACP emite sus pagos a proveedores por medio de pagos electrónicos a bancos locales</t>
  </si>
  <si>
    <t>The Panama Canal Authority issues its payments to suppliers through electronic payments to local banks</t>
  </si>
  <si>
    <t>La ACP emite sus pagos a proveedores por medio de transferencias bancarias internacionales</t>
  </si>
  <si>
    <t>The Panama Canal issues electronic payments (bank transfers or EFTs) to its suppliers. If the supplier selects international bank transfer as form of payment, banking fees will be deducted from final payment.</t>
  </si>
  <si>
    <t>Sect1</t>
  </si>
  <si>
    <t>Sección I - Datos Generales</t>
  </si>
  <si>
    <t>Section I - General Details</t>
  </si>
  <si>
    <t>Razon_Disc</t>
  </si>
  <si>
    <t>Pronto</t>
  </si>
  <si>
    <t>¿Desea participar del Programa de Pronto Pago? Visite la página del Canal de Panama e ir 
a la sección de pagos para más detalles al respecto (http://micanaldepanama.com/proveedores/pagos/)</t>
  </si>
  <si>
    <t>Do you want to participate in the Prompt Payment Program? Visit the Panama Canal page and go
to the payment section for more details about it (http://micanaldepanama.com/proveedores/pagos/)</t>
  </si>
  <si>
    <t>Sect2</t>
  </si>
  <si>
    <t>Sección II - Datos para pagos</t>
  </si>
  <si>
    <t>Section II - Payment data</t>
  </si>
  <si>
    <t>Payment method</t>
  </si>
  <si>
    <t>Pay_Type_Local</t>
  </si>
  <si>
    <t>Acceso al Portal de Pago</t>
  </si>
  <si>
    <t>Access to the Suppliers Portal</t>
  </si>
  <si>
    <t>Web</t>
  </si>
  <si>
    <t>Sitio Web</t>
  </si>
  <si>
    <t>Website</t>
  </si>
  <si>
    <t>Portal_Email1</t>
  </si>
  <si>
    <t>Portal_Admin</t>
  </si>
  <si>
    <t>Portal_Email2</t>
  </si>
  <si>
    <t>Correo para notificar cambios sobre el Portal</t>
  </si>
  <si>
    <t>E-mail for portal changes notifications</t>
  </si>
  <si>
    <t>Portal_Email1_Note</t>
  </si>
  <si>
    <t>El correo equivale al usuario del portal</t>
  </si>
  <si>
    <t>This e-mail will be the portal user</t>
  </si>
  <si>
    <t>Portal_Disc</t>
  </si>
  <si>
    <t>Portal_Email2_Person</t>
  </si>
  <si>
    <t>Persona que atiende el correo (si aplica)</t>
  </si>
  <si>
    <t>Person in charge of the e-mail (if appliable)</t>
  </si>
  <si>
    <t>Es preferible que el correo para notificar cambios sea una cuenta que revise un grupo de personas relacionadas a la gestión de cuentas por cobrar de manera que, cualquier notificación relacionada al Portal de Proveedores le llegue al personal encargado de darle seguimiento a las facturas entregadas a la Autoridad del Canal de Panamá, ejemplo: cobros@empresaxyz.com</t>
  </si>
  <si>
    <t>Sect3</t>
  </si>
  <si>
    <t>Sect4</t>
  </si>
  <si>
    <t>Sección III - Términos y condiciones</t>
  </si>
  <si>
    <t>Section III - Terms and conditions</t>
  </si>
  <si>
    <t>Section IV - Certification (to be completed by the legal representative or other authorized official)</t>
  </si>
  <si>
    <t>Sect3_Disc</t>
  </si>
  <si>
    <t>Sect4_Local</t>
  </si>
  <si>
    <t>Sect4_Internacional</t>
  </si>
  <si>
    <t>Sect4_International</t>
  </si>
  <si>
    <t>Por este medio autorizo a la Autoridad del Canal de Panamá (ACP) a efectuar pagos que me adeude, en forma electrónica según  los datos que hemos especificados en la sección II de este formulario. Entendemos y aceptamos que esta información se utilizará a partir de la fecha de envío de este formulario para realizarnos cualquier pago, hasta tanto solicitemos alguna modificación, enviando nuevamente este formulario con los cambios requeridos. De igual forma declaramos y aceptamos que liberamos a la ACP de toda responsabilidad por cualquier pago realizado a través de trasferencia según estas instrucciones, cualquier responsabilidad asociada a la información por nosotros suministrada en este formulario; o cualquier responsabilidad derivada de reclamos que pudieran surgir como consecuencia del envío de los pagos, que por este medio se solicita. Comprendo plenamente y acepto las condiciones del presente documento y certifico bajo la gravedad de juramento que la información aquí contenida es verdadera.</t>
  </si>
  <si>
    <t>I hereby authorize the Panama Canal Authority (ACP) to make payments owed to me, electronically according to the data that we have specified in section II of this form. We understand and accept that this information will be used from the date this form is sent to make any payment to us, until we request any modification, sending this form again with the required changes. In the same way, we declare and accept that we release the ACP from all responsibility for any payment made through transfer according to these instructions, any responsibility associated with the information provided by us in this form; or any liability arising from claims that may arise as a result of sending payments, which is hereby requested. I fully understand and accept the conditions of this document and certify under the gravity of oath that the information contained herein is true.</t>
  </si>
  <si>
    <t>Por este medio autorizo a la Autoridad del Canal de Panamá (ACP) efectuar pagos que me adeude, en forma electrónica o mediante transferencias bancarias internacionales según  los datos que hemos especificados en la sección II de este formulario. Entendemos y aceptamos que esta información se utilizará a partir de la fecha de envío de este formulario para realizarnos cualquier pago, hasta tanto solicitemos alguna modificación, enviando nuevamente este formulario con los cambios requeridos. De igual forma declaramos y aceptamos que liberamos a la ACP de toda responsabilidad por cualquier pago realizado a través de trasferencia según estas instrucciones, cualquier responsabilidad asociada a la información por nosotros suministrada en el formulario; o cualquier responsabilidad derivada de reclamos que pudieran surgir como consecuencia del envío de los pagos, que por este medio se solicita. Comprendo plenamente y acepto las condiciones del presente documento y certifico bajo la gravedad de juramento que la información aquí contenida es verdadera.</t>
  </si>
  <si>
    <t>I authorize the Panama Canal Authority to process electronic payments to our organization or international bank transfers, using the information specified in Section II of this form. I understand that the payment instructions specified on this form, will be used for processing payments, until a change is requested by our organization thru a new form with the required changes. We hereby expressly releases and discharge the Panama Canal Authority from any liability for processing payment in accordance with the instructions provided by us, for the content of this form and for any claims arising as a result of using the information provided to process payment. We fully understand and accept the conditions of this document and  certify that the information provided by us  is true and accurate.</t>
  </si>
  <si>
    <t>Req_Portal</t>
  </si>
  <si>
    <t>¿Requiere acceso al Portal de Pago?</t>
  </si>
  <si>
    <t>Require access to the Suppliers Portal?</t>
  </si>
  <si>
    <t>Req_Portal_Es</t>
  </si>
  <si>
    <t>Req_Portal_En</t>
  </si>
  <si>
    <t>Si</t>
  </si>
  <si>
    <t>No</t>
  </si>
  <si>
    <t>Yes</t>
  </si>
  <si>
    <t>Sect3_Portal_Disc</t>
  </si>
  <si>
    <t>Sect3_Cont</t>
  </si>
  <si>
    <t>Sección III - Términos y condiciones (sólo para accesos al Portal de Pago)</t>
  </si>
  <si>
    <t>Section III - Terms and conditions (only for the Suppliers Portal access)</t>
  </si>
  <si>
    <t>Sect5</t>
  </si>
  <si>
    <t>Sección V - Documentación requerida</t>
  </si>
  <si>
    <t>Section V - Required documentation</t>
  </si>
  <si>
    <t>Sect5_Local</t>
  </si>
  <si>
    <t>Sect5_Internacional</t>
  </si>
  <si>
    <t>Sect5_International</t>
  </si>
  <si>
    <t>Por favor entregar este formulario completo y firmado con copia de la cédula o pasaporte del representante legal u oficial designado de la empresa junto con copia vigente (que no exceda los 3 meses de expedido) del certificado del Registro Público de la empresa. Si es persona natural, entregar copia de cédula y copia del Aviso de Operación del Ministerio de Comercio e Industrias. En caso de dedicarse a una actividad exceptuada (artículo 4 de la Ley 5 de 2007) que no requiere emitir Aviso de Operación, entregar idoneidad, diploma, licencia o credencial emitida por una autoridad competente que certifique su profesión. Para el acceso al Portal de Pago, después de verificar la razón social/nombre legal del proveedor y el usuario registrado, se le solicitara responder unas preguntas de seguridad para validar su designación como responsable del módulo por parte de la empresa y su autenticidad como proveedor de la Autoridad del Canal de Panamá.</t>
  </si>
  <si>
    <t>Please submit this form completed and signed, with a copy of the identity card or passport of the legal representative or designated official of the company along with a valid copy (not to exceed 3 months of issuance) of the certificate of the Public Registry of the company. If you are a natural person, deliver a copy of the identity card and a copy of the Operation Notice of the Ministry of Commerce and Industries. In the event of engaging in an excepted activity (article 4 of Law 5 of 2007) that does not require issuing a Notice of Operation, submitting suitability, diploma, license or credential issued by a competent authority that certifies your profession. For the Suppliers Portal, after reviewing the vendor name and email (user) registered you will be asked to answer some security questions to validate the designation for the responsible to administrate the module and the authenticity as a supplier of the Panama Canal Authority.</t>
  </si>
  <si>
    <t>Persona autorizada para acceder al Portal de Pagos</t>
  </si>
  <si>
    <t>Authorized person to access the Supplier Portal</t>
  </si>
  <si>
    <t>Correo electrónico para acceder al Portal</t>
  </si>
  <si>
    <t>E-mail to access the Portal</t>
  </si>
  <si>
    <t>1. Según lo indicado en la cláusula 4.28.77, los proveedores del extranjero deben registrar su factura en el Portal de Pago a Proveedores. 2. El correo de la persona responsable de administrar el módulo debe coincidir con el correo usado al momento de registrarse. 3. Si el responsable de administrar el módulo cambia, la empresa debe enviar este formulario nuevamente firmado con la persona que administrara el módulo en la empresa. 4. ACP no es responsable por los accesos que el administrador del módulo otorgue dentro de la empresa.</t>
  </si>
  <si>
    <t>1. As indicated in clause 4.28.77, foreign suppliers must register their invoice in the Supplier Payment Portal. 2. The responsible to administrate the module email (user) must be the same used when the company registered in the Portal. 3. In the event that the supplier wants to change the person apointed as responsible of the module, he must request the ACP to immediately grant access by sending this form again with the new responsible. 4. ACP is not responsible for the authorizations delegated by the module administrator to the people who will be using the portal to enter or check the invoices.</t>
  </si>
  <si>
    <t>Sólo se aceptan instrucciones bancarias para depósitos directos a la cuenta del beneficiario. No se permiten instrucciones tipo "For Further Credit to".</t>
  </si>
  <si>
    <t>El número de ABA debe ser compatible con transferencias mediante Cámara de Compensación Automatizado (ACH). No se permite usar ABA para transferencias cablegráficas o para solicitar cheques.</t>
  </si>
  <si>
    <t>Only bank instructions are accepted for direct deposits to the beneficiary's account. Instructions such as "For Further Credit to" are not allowed.</t>
  </si>
  <si>
    <t>The ABA number must be compatible with transfers through Automated Clearing House (ACH). ABA is not allowed to be used for wire transfers or to request checks.</t>
  </si>
  <si>
    <t>Req_Portal_New_Es</t>
  </si>
  <si>
    <t>Req_Portal_New_En</t>
  </si>
  <si>
    <t xml:space="preserve">1. La Autoridad del Canal de Panamá (ACP) enviará el pago a la institución financiera y número de cuenta indicada por el proveedor en este formulario. 2. En el caso de que el proveedor opte por transferencia bancaria internacional, los costos bancarios serán asumidos por el proveedor; por lo que recibirá un monto menor al de la factura. 3. La ACP no será responsable de los pagos rechazados o procesados incorrectamente producto de los datos proporcionados por el proveedor en este formulario o por causas atribuibles a la institución financiera seleccionada por el proveedor. Cualquier gasto en el que deba incurrirse por razón de esta situación correrá por cuenta exclusiva del proveedor, pudiendo la ACP debitarla del pago correspondiente, si la misma le fuere cobrada de alguna forma por la institución financiera del proveedor. 4. En caso de que el proveedor cambie de número de cuenta o institución financiera, debe solicitar a la ACP la actualización inmediata de los datos enviando nuevamente este formulario con los cambios requeridos a su agente de compras u oficial de contrataciones. </t>
  </si>
  <si>
    <t>1. The Panama Canal Authority will process the payment using the banking information and the account number indicated by the supplier on this form. 2. If the supplier selects international bank transfer as form of payment, banking fees will be deducted from total payment. 3. The ACP will not be responsible for payments rejected by the beneficiary bank or processed incorrectly as a consequence  of the data wrongly provided by the supplier on this form or for other reasons imposed by the financial institution selected by the supplier. Any fee to be paid by reason of this situation, are the exclusively responsibility of the supplier. The ACP can proceed to debit from the payment owed to the supplier, any amount of money charged to the ACP by the financial institution of the supplier for this reason. 4. The supplier is responsible for providing updates on payment information.  All changes to the payment instructions must be requested immediately to the ACP, by completing a new form and sending it to your purchasing agent or contracting officer, along with the required documentation requested on this form.</t>
  </si>
  <si>
    <t>El nombre de la cuenta debe coincidir con la Razón Social de la empresa.</t>
  </si>
  <si>
    <t>Acct_Name_Disc</t>
  </si>
  <si>
    <t>Supplier name (Legal name)</t>
  </si>
  <si>
    <t>Int_Bank</t>
  </si>
  <si>
    <t>Int_Bank_Country</t>
  </si>
  <si>
    <t>Int_Bank_Name</t>
  </si>
  <si>
    <t>Int_Bank_BranchNo</t>
  </si>
  <si>
    <t>Int_Bank_Acct_No</t>
  </si>
  <si>
    <t>Int_Bank_IBAN</t>
  </si>
  <si>
    <t>Int_Bank_City</t>
  </si>
  <si>
    <t>Int_Bank_Code</t>
  </si>
  <si>
    <t>Int_Bank_BIC</t>
  </si>
  <si>
    <t>Int_Bank_Check</t>
  </si>
  <si>
    <t>Int_Bank_Comments</t>
  </si>
  <si>
    <t>Ciudad</t>
  </si>
  <si>
    <t>City</t>
  </si>
  <si>
    <t>Número de sucursal</t>
  </si>
  <si>
    <t>Dígito verificador</t>
  </si>
  <si>
    <t>Check digits</t>
  </si>
  <si>
    <t>Comments</t>
  </si>
  <si>
    <t>Int_Bank_Label</t>
  </si>
  <si>
    <t>Información del Banco Intermediario</t>
  </si>
  <si>
    <t>Intermediary Bank Information</t>
  </si>
  <si>
    <t>¿Utiliza un banco intermediario?</t>
  </si>
  <si>
    <t>Requires an intermediary bank?</t>
  </si>
  <si>
    <t>Int_Bank_Es</t>
  </si>
  <si>
    <t>Int_Bank_En</t>
  </si>
  <si>
    <t>Header_Access</t>
  </si>
  <si>
    <t>SOLICITUD DE ACCESO AL PORTAL DE PAGO A PROVEEDORES</t>
  </si>
  <si>
    <t>ACCESS REQUEST TO THE SUPPLIERS PORTAL</t>
  </si>
  <si>
    <t>Header_Type</t>
  </si>
  <si>
    <t>Como sale en Certificado del Registro Público, si es persona natural llenar tal como aparece en el Aviso de Operación.</t>
  </si>
  <si>
    <t>As shown in the Public Registry Certificate, if you are a natural person, complete as shown in the Notice of Operation.</t>
  </si>
  <si>
    <t>Sect2_Access</t>
  </si>
  <si>
    <t>Área en blanco intencionalmente. No utilizar.</t>
  </si>
  <si>
    <t>Intentionally blank. Do not use.</t>
  </si>
  <si>
    <t>Sect3_Cont_Access</t>
  </si>
  <si>
    <t>Sección II - Términos y condiciones (sólo para accesos al Portal de Pago)</t>
  </si>
  <si>
    <t>Section II - Terms and conditions (only for the Suppliers Portal access)</t>
  </si>
  <si>
    <t>Sect4_Access</t>
  </si>
  <si>
    <t>Sección III - Certificación (para ser completada por el representante legal u otro oficial autorizado)</t>
  </si>
  <si>
    <t>Section III - Certification (to be completed by the legal representative or other authorized official)</t>
  </si>
  <si>
    <t>Sección IV - Documentación requerida</t>
  </si>
  <si>
    <t>Section IV - Required documentation</t>
  </si>
  <si>
    <t>Sect5_Access</t>
  </si>
  <si>
    <t>Código del banco (ABA)</t>
  </si>
  <si>
    <t>Bank code (ABA)</t>
  </si>
  <si>
    <t>BIC (Swift)</t>
  </si>
  <si>
    <t>Nombre de la calle</t>
  </si>
  <si>
    <t>Street name</t>
  </si>
  <si>
    <t>Address_City</t>
  </si>
  <si>
    <t>Address_Street</t>
  </si>
  <si>
    <t>Por favor devolver este formulario completo y firmado con copia del documento de identidad personal ó pasaporte de la persona que firmo en la sección IV. Adicionalmente, proporcionar una copia de alguno de los documentos a continuación: 1) Registro mercantil donde se haga constar la creación y vigencia de la sociedad emitido por la autoridad de su país de constitución ó 2) Copia autenticada de la certificación de la autoridad tributaria de su país donde se muestre su número de identificación tributaria o su equivalente. Para el acceso al Portal de Pago, después de verificar la razón social/nombre legal del proveedor y el usuario registrado, se le solicitara responder unas preguntas de seguridad para validar su designación como responsable del módulo por parte de la empresa y su autenticidad como proveedor de la Autoridad del Canal de Panamá.</t>
  </si>
  <si>
    <t>Please return this form completed with a copy of an identification (ID or passport) of the person that signed in section IV. Also, provide a copy of one of the following company’s 1). Certificate of Incorporation, 2). Article of Incorporation 3). Commercial Register Certificate. For the Suppliers Portal, after reviewing the vendor name and email (user) registered you will be asked to answer some security questions to validate the designation for the responsible to administrate the module and the authenticity as a supplier of the Panama Canal Authority.</t>
  </si>
  <si>
    <t>The account name must match the Supplier Name (as shown in the Certificate of Incorporation).</t>
  </si>
  <si>
    <t>It is preferable that the email to notify changes is an account that reviews a group of people related to the management of accounts receivable so that any notification related to the Supplier Portal reaches the personnel in charge of following up on the invoices delivered to the Panama Canal Authority, example: receivables@company.com</t>
  </si>
  <si>
    <t>ACH-USA (Electronic Funds Transfer - USA only)</t>
  </si>
  <si>
    <t>Legal representative or authorized official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</si>
</sst>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1"/>
      <name val="Arial"/>
      <family val="2"/>
    </font>
    <font>
      <sz val="10"/>
      <color theme="1"/>
      <name val="Arial"/>
      <family val="2"/>
    </font>
    <font>
      <sz val="8"/>
      <color theme="1"/>
      <name val="Arial"/>
      <family val="2"/>
    </font>
    <font>
      <b/>
      <sz val="8"/>
      <color theme="1"/>
      <name val="Arial"/>
      <family val="2"/>
    </font>
    <font>
      <b/>
      <sz val="14"/>
      <color theme="1"/>
      <name val="Arial"/>
      <family val="2"/>
    </font>
    <font>
      <b/>
      <sz val="12"/>
      <color theme="1"/>
      <name val="Arial"/>
      <family val="2"/>
    </font>
    <font>
      <b/>
      <sz val="10"/>
      <color theme="1"/>
      <name val="Arial"/>
      <family val="2"/>
    </font>
    <font>
      <sz val="8"/>
      <name val="Calibri"/>
      <family val="2"/>
      <scheme val="minor"/>
    </font>
    <font>
      <sz val="8"/>
      <color theme="1"/>
      <name val="Calibri"/>
      <family val="2"/>
      <scheme val="minor"/>
    </font>
    <font>
      <sz val="10"/>
      <color theme="0"/>
      <name val="Arial"/>
      <family val="2"/>
    </font>
    <font>
      <sz val="8"/>
      <name val="Arial"/>
      <family val="2"/>
    </font>
    <font>
      <sz val="8"/>
      <color theme="0"/>
      <name val="Arial"/>
      <family val="2"/>
    </font>
    <font>
      <b/>
      <sz val="8"/>
      <name val="Arial"/>
      <family val="2"/>
    </font>
    <font>
      <sz val="7"/>
      <name val="Arial"/>
      <family val="2"/>
    </font>
    <font>
      <sz val="7"/>
      <color rgb="FFC0000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3">
    <xf numFmtId="0" fontId="0" fillId="0" borderId="0" xfId="0"/>
    <xf numFmtId="0" fontId="1" fillId="0" borderId="0" xfId="0" applyFont="1"/>
    <xf numFmtId="0" fontId="0" fillId="0" borderId="0" xfId="0" quotePrefix="1"/>
    <xf numFmtId="0" fontId="0" fillId="0" borderId="0" xfId="0" applyFont="1"/>
    <xf numFmtId="0" fontId="0" fillId="0" borderId="0" xfId="0" applyAlignment="1"/>
    <xf numFmtId="0" fontId="4" fillId="0" borderId="0" xfId="0" applyFont="1" applyAlignment="1" applyProtection="1">
      <alignment vertical="center"/>
    </xf>
    <xf numFmtId="0" fontId="4" fillId="2" borderId="0" xfId="0" applyFont="1" applyFill="1" applyProtection="1"/>
    <xf numFmtId="0" fontId="4" fillId="0" borderId="0" xfId="0" applyFont="1" applyProtection="1"/>
    <xf numFmtId="0" fontId="3" fillId="2" borderId="0" xfId="0" applyFont="1" applyFill="1" applyBorder="1" applyAlignment="1" applyProtection="1"/>
    <xf numFmtId="0" fontId="4" fillId="0" borderId="0" xfId="0" applyFont="1" applyBorder="1" applyAlignment="1" applyProtection="1">
      <alignment vertical="center"/>
    </xf>
    <xf numFmtId="0" fontId="4" fillId="2" borderId="1" xfId="0" applyFont="1" applyFill="1" applyBorder="1" applyProtection="1"/>
    <xf numFmtId="0" fontId="4" fillId="2" borderId="2" xfId="0" applyFont="1" applyFill="1" applyBorder="1" applyProtection="1"/>
    <xf numFmtId="0" fontId="8" fillId="2" borderId="0" xfId="0" applyFont="1" applyFill="1" applyAlignment="1" applyProtection="1">
      <alignment vertical="center"/>
    </xf>
    <xf numFmtId="0" fontId="4" fillId="2" borderId="0" xfId="0" applyFont="1" applyFill="1" applyAlignment="1" applyProtection="1">
      <alignment horizontal="right" vertical="center"/>
    </xf>
    <xf numFmtId="0" fontId="4" fillId="2" borderId="0" xfId="0" applyFont="1" applyFill="1" applyAlignment="1" applyProtection="1">
      <alignment vertical="center"/>
    </xf>
    <xf numFmtId="0" fontId="4" fillId="0" borderId="0" xfId="0" applyFont="1" applyAlignment="1" applyProtection="1">
      <alignment horizontal="left" vertical="center"/>
    </xf>
    <xf numFmtId="0" fontId="4" fillId="2" borderId="0" xfId="0" applyFont="1" applyFill="1" applyAlignment="1" applyProtection="1">
      <alignment vertical="center" wrapText="1"/>
    </xf>
    <xf numFmtId="0" fontId="4" fillId="2" borderId="12" xfId="0" applyFont="1" applyFill="1" applyBorder="1" applyAlignment="1" applyProtection="1">
      <alignment vertical="center"/>
    </xf>
    <xf numFmtId="0" fontId="4" fillId="2" borderId="2" xfId="0" applyFont="1" applyFill="1" applyBorder="1" applyAlignment="1" applyProtection="1">
      <alignment vertical="center"/>
    </xf>
    <xf numFmtId="0" fontId="4" fillId="2" borderId="1" xfId="0" applyFont="1" applyFill="1" applyBorder="1" applyAlignment="1" applyProtection="1">
      <alignment vertical="center"/>
    </xf>
    <xf numFmtId="0" fontId="4" fillId="0" borderId="0" xfId="0" applyFont="1" applyBorder="1" applyProtection="1"/>
    <xf numFmtId="0" fontId="4" fillId="2" borderId="0" xfId="0" applyFont="1" applyFill="1" applyBorder="1" applyAlignment="1" applyProtection="1">
      <alignment vertical="center"/>
    </xf>
    <xf numFmtId="0" fontId="4" fillId="2" borderId="0" xfId="0" applyFont="1" applyFill="1" applyBorder="1" applyAlignment="1" applyProtection="1"/>
    <xf numFmtId="0" fontId="3" fillId="2" borderId="0" xfId="0" applyFont="1" applyFill="1" applyBorder="1" applyAlignment="1" applyProtection="1">
      <alignment vertical="center"/>
    </xf>
    <xf numFmtId="0" fontId="4" fillId="2" borderId="0" xfId="0" applyFont="1" applyFill="1" applyBorder="1" applyProtection="1"/>
    <xf numFmtId="0" fontId="13" fillId="2" borderId="0" xfId="0" applyFont="1" applyFill="1" applyAlignment="1" applyProtection="1">
      <alignment vertical="center"/>
    </xf>
    <xf numFmtId="0" fontId="3" fillId="2" borderId="0" xfId="0" applyFont="1" applyFill="1" applyAlignment="1" applyProtection="1">
      <alignment horizontal="center" vertical="center"/>
      <protection locked="0"/>
    </xf>
    <xf numFmtId="0" fontId="13" fillId="2" borderId="0" xfId="0" applyFont="1" applyFill="1" applyProtection="1"/>
    <xf numFmtId="0" fontId="4" fillId="0" borderId="0" xfId="0" applyFont="1" applyAlignment="1" applyProtection="1">
      <alignment horizontal="left" vertical="center"/>
    </xf>
    <xf numFmtId="0" fontId="15" fillId="2" borderId="0" xfId="0" applyFont="1" applyFill="1" applyBorder="1" applyAlignment="1" applyProtection="1">
      <alignment horizontal="center" vertical="center" wrapText="1"/>
    </xf>
    <xf numFmtId="0" fontId="4" fillId="2" borderId="0" xfId="0" applyFont="1" applyFill="1" applyAlignment="1" applyProtection="1">
      <alignment horizontal="left" vertical="center" wrapText="1"/>
    </xf>
    <xf numFmtId="49" fontId="11" fillId="2" borderId="0" xfId="0" applyNumberFormat="1" applyFont="1" applyFill="1" applyBorder="1" applyAlignment="1" applyProtection="1">
      <alignment horizontal="left" vertical="center"/>
      <protection locked="0"/>
    </xf>
    <xf numFmtId="49" fontId="11" fillId="2" borderId="0" xfId="0" applyNumberFormat="1" applyFont="1" applyFill="1" applyBorder="1" applyAlignment="1" applyProtection="1">
      <alignment horizontal="left"/>
      <protection locked="0"/>
    </xf>
    <xf numFmtId="0" fontId="1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left" vertical="center" wrapText="1"/>
    </xf>
    <xf numFmtId="49" fontId="4" fillId="2" borderId="0" xfId="0" applyNumberFormat="1" applyFont="1" applyFill="1" applyBorder="1" applyAlignment="1" applyProtection="1">
      <alignment horizontal="left" vertical="center"/>
      <protection locked="0"/>
    </xf>
    <xf numFmtId="49" fontId="4" fillId="2" borderId="0" xfId="0" applyNumberFormat="1" applyFont="1" applyFill="1" applyAlignment="1" applyProtection="1">
      <alignment horizontal="left"/>
      <protection locked="0"/>
    </xf>
    <xf numFmtId="49" fontId="4" fillId="2" borderId="0" xfId="0" applyNumberFormat="1" applyFont="1" applyFill="1" applyBorder="1" applyAlignment="1" applyProtection="1">
      <alignment horizontal="left"/>
      <protection locked="0"/>
    </xf>
    <xf numFmtId="0" fontId="4" fillId="2" borderId="0" xfId="0" applyFont="1" applyFill="1" applyAlignment="1" applyProtection="1">
      <alignment horizontal="right" vertical="center"/>
    </xf>
    <xf numFmtId="0" fontId="4" fillId="2" borderId="4" xfId="0" applyFont="1" applyFill="1" applyBorder="1" applyAlignment="1" applyProtection="1">
      <alignment horizontal="left"/>
      <protection locked="0"/>
    </xf>
    <xf numFmtId="0" fontId="3" fillId="2" borderId="5" xfId="0" applyFont="1" applyFill="1" applyBorder="1" applyAlignment="1" applyProtection="1">
      <alignment horizontal="center" vertical="center"/>
      <protection locked="0"/>
    </xf>
    <xf numFmtId="0" fontId="4" fillId="0" borderId="0" xfId="0" applyFont="1" applyAlignment="1" applyProtection="1">
      <alignment horizontal="left" vertical="center"/>
    </xf>
    <xf numFmtId="0" fontId="14" fillId="2" borderId="0" xfId="0" applyFont="1" applyFill="1" applyBorder="1" applyAlignment="1" applyProtection="1">
      <alignment horizontal="left" vertical="center"/>
    </xf>
    <xf numFmtId="0" fontId="12" fillId="2" borderId="13" xfId="0" applyFont="1" applyFill="1" applyBorder="1" applyAlignment="1" applyProtection="1">
      <alignment horizontal="left"/>
      <protection locked="0"/>
    </xf>
    <xf numFmtId="0" fontId="12" fillId="2" borderId="14" xfId="0" applyFont="1" applyFill="1" applyBorder="1" applyAlignment="1" applyProtection="1">
      <alignment horizontal="left"/>
      <protection locked="0"/>
    </xf>
    <xf numFmtId="0" fontId="10" fillId="2"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wrapText="1"/>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4" fillId="2" borderId="0" xfId="0" applyFont="1" applyFill="1" applyAlignment="1" applyProtection="1">
      <alignment horizontal="left" vertical="center"/>
    </xf>
    <xf numFmtId="0" fontId="6" fillId="2" borderId="0" xfId="0" applyFont="1" applyFill="1" applyAlignment="1" applyProtection="1">
      <alignment horizontal="center" vertical="center"/>
    </xf>
    <xf numFmtId="0" fontId="2" fillId="2" borderId="0" xfId="0" applyFont="1" applyFill="1" applyAlignment="1" applyProtection="1">
      <alignment horizontal="center" vertical="center"/>
    </xf>
    <xf numFmtId="0" fontId="2" fillId="2" borderId="0" xfId="0" applyFont="1" applyFill="1" applyAlignment="1" applyProtection="1">
      <alignment horizontal="center"/>
    </xf>
    <xf numFmtId="0" fontId="7" fillId="2" borderId="0" xfId="0" applyFont="1" applyFill="1" applyAlignment="1" applyProtection="1">
      <alignment horizontal="center" vertical="center"/>
    </xf>
    <xf numFmtId="0" fontId="15" fillId="2" borderId="0" xfId="0" applyFont="1" applyFill="1" applyAlignment="1" applyProtection="1">
      <alignment horizontal="right" vertical="top" wrapText="1"/>
    </xf>
    <xf numFmtId="0" fontId="4" fillId="0" borderId="0" xfId="0" applyFont="1" applyBorder="1" applyAlignment="1" applyProtection="1">
      <alignment horizontal="left" vertical="center"/>
    </xf>
    <xf numFmtId="0" fontId="5" fillId="2" borderId="0" xfId="0" applyFont="1" applyFill="1" applyAlignment="1" applyProtection="1">
      <alignment horizontal="left" vertical="center"/>
    </xf>
    <xf numFmtId="0" fontId="3" fillId="2" borderId="3" xfId="0" applyFont="1" applyFill="1" applyBorder="1" applyAlignment="1" applyProtection="1">
      <alignment horizontal="left"/>
      <protection locked="0"/>
    </xf>
    <xf numFmtId="0" fontId="3" fillId="2" borderId="15" xfId="0" applyFont="1" applyFill="1" applyBorder="1" applyAlignment="1" applyProtection="1">
      <alignment horizontal="left"/>
      <protection locked="0"/>
    </xf>
    <xf numFmtId="0" fontId="3" fillId="2" borderId="6" xfId="0" applyFont="1" applyFill="1" applyBorder="1" applyAlignment="1" applyProtection="1">
      <alignment horizontal="left" vertical="center"/>
      <protection locked="0"/>
    </xf>
    <xf numFmtId="0" fontId="3" fillId="2" borderId="0" xfId="0" applyFont="1" applyFill="1" applyAlignment="1" applyProtection="1">
      <alignment horizontal="center" vertical="center" wrapText="1"/>
    </xf>
    <xf numFmtId="0" fontId="11" fillId="2" borderId="0" xfId="0" applyFont="1" applyFill="1" applyBorder="1" applyAlignment="1" applyProtection="1">
      <alignment horizontal="left" vertical="center"/>
      <protection locked="0"/>
    </xf>
    <xf numFmtId="0" fontId="3"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0" borderId="11" xfId="0" applyFont="1" applyBorder="1" applyAlignment="1" applyProtection="1">
      <alignment horizontal="left" vertical="center"/>
    </xf>
    <xf numFmtId="0" fontId="11" fillId="2" borderId="0" xfId="0" applyFont="1" applyFill="1" applyBorder="1" applyAlignment="1" applyProtection="1">
      <alignment horizontal="center" vertical="center"/>
      <protection locked="0"/>
    </xf>
  </cellXfs>
  <cellStyles count="1">
    <cellStyle name="Normal" xfId="0" builtinId="0"/>
  </cellStyles>
  <dxfs count="32">
    <dxf>
      <font>
        <strike val="0"/>
        <color theme="1"/>
      </font>
      <border>
        <bottom style="thin">
          <color auto="1"/>
        </bottom>
        <vertical/>
        <horizontal/>
      </border>
    </dxf>
    <dxf>
      <font>
        <strike val="0"/>
        <color theme="1"/>
      </font>
      <border>
        <bottom style="thin">
          <color auto="1"/>
        </bottom>
        <vertical/>
        <horizontal/>
      </border>
    </dxf>
    <dxf>
      <font>
        <strike val="0"/>
        <color theme="1"/>
      </font>
      <border>
        <left style="thin">
          <color auto="1"/>
        </left>
        <right style="thin">
          <color auto="1"/>
        </right>
        <top style="thin">
          <color auto="1"/>
        </top>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left style="thin">
          <color auto="1"/>
        </left>
        <right style="thin">
          <color auto="1"/>
        </right>
        <top style="thin">
          <color auto="1"/>
        </top>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left style="thin">
          <color auto="1"/>
        </left>
        <right style="thin">
          <color auto="1"/>
        </right>
        <top style="thin">
          <color auto="1"/>
        </top>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b/>
        <i val="0"/>
        <strike val="0"/>
        <color theme="0"/>
      </font>
      <fill>
        <patternFill>
          <bgColor theme="0"/>
        </patternFill>
      </fill>
    </dxf>
    <dxf>
      <font>
        <b/>
        <i val="0"/>
        <strike val="0"/>
        <color theme="0"/>
      </font>
      <fill>
        <patternFill>
          <bgColor theme="0"/>
        </patternFill>
      </fill>
    </dxf>
    <dxf>
      <font>
        <strike val="0"/>
        <color theme="1"/>
      </font>
      <border>
        <bottom style="thin">
          <color auto="1"/>
        </bottom>
        <vertical/>
        <horizontal/>
      </border>
    </dxf>
    <dxf>
      <font>
        <strike val="0"/>
        <color auto="1"/>
      </font>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
      <font>
        <strike val="0"/>
        <color theme="1"/>
      </font>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292344</xdr:colOff>
      <xdr:row>5</xdr:row>
      <xdr:rowOff>91587</xdr:rowOff>
    </xdr:to>
    <xdr:grpSp>
      <xdr:nvGrpSpPr>
        <xdr:cNvPr id="3" name="Group 2">
          <a:extLst>
            <a:ext uri="{FF2B5EF4-FFF2-40B4-BE49-F238E27FC236}">
              <a16:creationId xmlns:a16="http://schemas.microsoft.com/office/drawing/2014/main" id="{F4CC1B71-EC37-477C-8224-480734D8C700}"/>
            </a:ext>
          </a:extLst>
        </xdr:cNvPr>
        <xdr:cNvGrpSpPr/>
      </xdr:nvGrpSpPr>
      <xdr:grpSpPr>
        <a:xfrm>
          <a:off x="0" y="0"/>
          <a:ext cx="1101969" cy="901212"/>
          <a:chOff x="8186371" y="342900"/>
          <a:chExt cx="1101969" cy="882162"/>
        </a:xfrm>
      </xdr:grpSpPr>
      <xdr:pic>
        <xdr:nvPicPr>
          <xdr:cNvPr id="2" name="Picture 1" descr="C:\Users\talarcon\AppData\Local\Microsoft\Windows\INetCache\Content.Outlook\5SSERD67\CP_RGB_p_Ver-Formularios3cm2.jpg">
            <a:extLst>
              <a:ext uri="{FF2B5EF4-FFF2-40B4-BE49-F238E27FC236}">
                <a16:creationId xmlns:a16="http://schemas.microsoft.com/office/drawing/2014/main" id="{CC137A48-CF58-4F16-842E-188A89A2C7E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05" t="9614" r="5381" b="8672"/>
          <a:stretch/>
        </xdr:blipFill>
        <xdr:spPr bwMode="auto">
          <a:xfrm>
            <a:off x="8186371" y="342900"/>
            <a:ext cx="1101969" cy="629606"/>
          </a:xfrm>
          <a:prstGeom prst="rect">
            <a:avLst/>
          </a:prstGeom>
          <a:noFill/>
          <a:ln>
            <a:noFill/>
          </a:ln>
        </xdr:spPr>
      </xdr:pic>
      <xdr:sp macro="" textlink="">
        <xdr:nvSpPr>
          <xdr:cNvPr id="4" name="TextBox 3">
            <a:extLst>
              <a:ext uri="{FF2B5EF4-FFF2-40B4-BE49-F238E27FC236}">
                <a16:creationId xmlns:a16="http://schemas.microsoft.com/office/drawing/2014/main" id="{11EA4D01-BA54-49D6-9FD0-509C901EB16B}"/>
              </a:ext>
            </a:extLst>
          </xdr:cNvPr>
          <xdr:cNvSpPr txBox="1"/>
        </xdr:nvSpPr>
        <xdr:spPr>
          <a:xfrm>
            <a:off x="8289961" y="945173"/>
            <a:ext cx="894789" cy="279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PA" sz="600">
                <a:latin typeface="+mn-lt"/>
              </a:rPr>
              <a:t>840 (FICC)</a:t>
            </a:r>
          </a:p>
          <a:p>
            <a:pPr algn="ctr"/>
            <a:r>
              <a:rPr lang="es-PA" sz="600">
                <a:latin typeface="+mn-lt"/>
              </a:rPr>
              <a:t>V. 11-08-2021</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A9D1-98E1-4BAD-BC07-EFA3273252A7}">
  <dimension ref="A1:M168"/>
  <sheetViews>
    <sheetView tabSelected="1" topLeftCell="C1" zoomScaleNormal="100" zoomScaleSheetLayoutView="130" workbookViewId="0">
      <selection activeCell="G7" sqref="G7:H7"/>
    </sheetView>
  </sheetViews>
  <sheetFormatPr defaultRowHeight="11.25" x14ac:dyDescent="0.2"/>
  <cols>
    <col min="1" max="1" width="8" style="5" hidden="1" customWidth="1"/>
    <col min="2" max="2" width="22.42578125" style="5" hidden="1" customWidth="1"/>
    <col min="3" max="3" width="12.140625" style="7" customWidth="1"/>
    <col min="4" max="4" width="13.5703125" style="7" customWidth="1"/>
    <col min="5" max="6" width="9.140625" style="7"/>
    <col min="7" max="7" width="21.28515625" style="7" customWidth="1"/>
    <col min="8" max="11" width="9.140625" style="7"/>
    <col min="12" max="13" width="9.140625" style="7" hidden="1" customWidth="1"/>
    <col min="14" max="16384" width="9.140625" style="7"/>
  </cols>
  <sheetData>
    <row r="1" spans="1:12" ht="11.25" customHeight="1" x14ac:dyDescent="0.2">
      <c r="C1" s="6"/>
      <c r="D1" s="52" t="str">
        <f>VLOOKUP(I7,LoV!M2:O3,3,FALSE)</f>
        <v>AUTORIDAD DEL CANAL DE PANAMÁ</v>
      </c>
      <c r="E1" s="52"/>
      <c r="F1" s="52"/>
      <c r="G1" s="52"/>
      <c r="H1" s="52"/>
      <c r="I1" s="52"/>
      <c r="J1" s="52"/>
      <c r="K1" s="52"/>
    </row>
    <row r="2" spans="1:12" ht="11.25" customHeight="1" x14ac:dyDescent="0.2">
      <c r="C2" s="6"/>
      <c r="D2" s="52"/>
      <c r="E2" s="52"/>
      <c r="F2" s="52"/>
      <c r="G2" s="52"/>
      <c r="H2" s="52"/>
      <c r="I2" s="52"/>
      <c r="J2" s="52"/>
      <c r="K2" s="52"/>
    </row>
    <row r="3" spans="1:12" ht="15" customHeight="1" x14ac:dyDescent="0.2">
      <c r="C3" s="6"/>
      <c r="D3" s="53" t="str">
        <f>VLOOKUP(I7,LoV!M4:O5,3,FALSE)</f>
        <v>DIVISIÓN DE CONTABILIDAD</v>
      </c>
      <c r="E3" s="53"/>
      <c r="F3" s="53"/>
      <c r="G3" s="53"/>
      <c r="H3" s="53"/>
      <c r="I3" s="53"/>
      <c r="J3" s="53"/>
      <c r="K3" s="53"/>
    </row>
    <row r="4" spans="1:12" ht="15" customHeight="1" x14ac:dyDescent="0.2">
      <c r="C4" s="6"/>
      <c r="D4" s="54" t="str">
        <f>VLOOKUP(I7,LoV!M6:O7,3,FALSE)</f>
        <v>SECCIÓN DE CUENTAS POR COBRAR Y PAGAR</v>
      </c>
      <c r="E4" s="54"/>
      <c r="F4" s="54"/>
      <c r="G4" s="54"/>
      <c r="H4" s="54"/>
      <c r="I4" s="54"/>
      <c r="J4" s="54"/>
      <c r="K4" s="54"/>
    </row>
    <row r="5" spans="1:12" ht="11.25" customHeight="1" x14ac:dyDescent="0.2">
      <c r="A5" s="5" t="str">
        <f>IF(OR($G$9="Acceso al Portal de Pago",$G$9="Access to the Suppliers Portal"),"Header_Access","Header_Type")</f>
        <v>Header_Type</v>
      </c>
      <c r="B5" s="5" t="str">
        <f>IF($I$7&lt;&gt;"English",CONCATENATE(A5,"_Es"),CONCATENATE(A5,"_En"))</f>
        <v>Header_Type_Es</v>
      </c>
      <c r="C5" s="6"/>
      <c r="D5" s="55" t="str">
        <f>VLOOKUP(CONCATENATE(A5,"_",$I$7),LoV!N:O,2,FALSE)</f>
        <v>CREACIÓN O MODIFICACIÓN DE PROVEEDORES</v>
      </c>
      <c r="E5" s="55"/>
      <c r="F5" s="55"/>
      <c r="G5" s="55"/>
      <c r="H5" s="55"/>
      <c r="I5" s="55"/>
      <c r="J5" s="55"/>
      <c r="K5" s="55"/>
    </row>
    <row r="6" spans="1:12" x14ac:dyDescent="0.2">
      <c r="C6" s="6"/>
      <c r="D6" s="55"/>
      <c r="E6" s="55"/>
      <c r="F6" s="55"/>
      <c r="G6" s="55"/>
      <c r="H6" s="55"/>
      <c r="I6" s="55"/>
      <c r="J6" s="55"/>
      <c r="K6" s="55"/>
    </row>
    <row r="7" spans="1:12" ht="12.75" x14ac:dyDescent="0.2">
      <c r="A7" s="5" t="s">
        <v>116</v>
      </c>
      <c r="C7" s="58" t="str">
        <f>VLOOKUP(CONCATENATE(A7,"_",$I$7),LoV!N:O,2,FALSE)</f>
        <v>Idioma del formulario / Form language</v>
      </c>
      <c r="D7" s="58"/>
      <c r="E7" s="58"/>
      <c r="F7" s="58"/>
      <c r="G7" s="59" t="s">
        <v>155</v>
      </c>
      <c r="H7" s="59"/>
      <c r="I7" s="27" t="str">
        <f>IF(G7&lt;&gt;"English","Español","English")</f>
        <v>Español</v>
      </c>
      <c r="J7" s="6"/>
      <c r="K7" s="6"/>
    </row>
    <row r="8" spans="1:12" ht="12.75" x14ac:dyDescent="0.2">
      <c r="A8" s="5" t="s">
        <v>117</v>
      </c>
      <c r="B8" s="5" t="str">
        <f>IF($I$7&lt;&gt;"English",CONCATENATE(A8,"_Es"),CONCATENATE(A8,"_En"))</f>
        <v>Sup_Type_Es</v>
      </c>
      <c r="C8" s="58" t="str">
        <f>VLOOKUP(CONCATENATE(A8,"_",$I$7),LoV!N:O,2,FALSE)</f>
        <v>Tipo de proveedor</v>
      </c>
      <c r="D8" s="58"/>
      <c r="E8" s="58"/>
      <c r="F8" s="58"/>
      <c r="G8" s="59"/>
      <c r="H8" s="59"/>
      <c r="I8" s="8"/>
      <c r="J8" s="6"/>
      <c r="K8" s="6"/>
    </row>
    <row r="9" spans="1:12" ht="12.75" x14ac:dyDescent="0.2">
      <c r="A9" s="5" t="s">
        <v>118</v>
      </c>
      <c r="B9" s="5" t="str">
        <f>IF($I$7&lt;&gt;"English",CONCATENATE(A9,"_Es"),CONCATENATE(A9,"_En"))</f>
        <v>Req_Type_Es</v>
      </c>
      <c r="C9" s="58" t="str">
        <f>VLOOKUP(CONCATENATE(A9,"_",$I$7),LoV!N:O,2,FALSE)</f>
        <v>Tipo de solicitud</v>
      </c>
      <c r="D9" s="58"/>
      <c r="E9" s="58"/>
      <c r="F9" s="58"/>
      <c r="G9" s="60"/>
      <c r="H9" s="60"/>
      <c r="I9" s="8"/>
      <c r="J9" s="6"/>
      <c r="K9" s="6"/>
    </row>
    <row r="10" spans="1:12" x14ac:dyDescent="0.2">
      <c r="A10" s="5" t="s">
        <v>216</v>
      </c>
      <c r="B10" s="5" t="str">
        <f>IF(G9="Proveedor Nuevo","Req_Portal_New_Es",IF(G9="New Supplier","Req_Portal_New_En",IF($I$7&lt;&gt;"English",CONCATENATE(A10,"_Es"),CONCATENATE(A10,"_En"))))</f>
        <v>Req_Portal_Es</v>
      </c>
      <c r="C10" s="43" t="str">
        <f>VLOOKUP(CONCATENATE(A10,"_",$I$7),LoV!N:O,2,FALSE)</f>
        <v>¿Requiere acceso al Portal de Pago?</v>
      </c>
      <c r="D10" s="43"/>
      <c r="E10" s="43"/>
      <c r="F10" s="43"/>
      <c r="G10" s="44" t="str">
        <f>$I$10</f>
        <v/>
      </c>
      <c r="H10" s="45"/>
      <c r="I10" s="27" t="str">
        <f>IF($G$9="Proveedor Nuevo","Si",IF($G$9="New Supplier","Yes",""))</f>
        <v/>
      </c>
      <c r="J10" s="6"/>
      <c r="K10" s="6"/>
    </row>
    <row r="11" spans="1:12" x14ac:dyDescent="0.2">
      <c r="B11" s="42" t="str">
        <f>CONCATENATE($G$8,"_",$I$7)</f>
        <v>_Español</v>
      </c>
      <c r="C11" s="62" t="str">
        <f>IFERROR(IF(AND($G$9&lt;&gt;"Acceso al Portal de Pago",$G$9&lt;&gt;"Access to the Suppliers Portal"),VLOOKUP(B11,LoV!N:O,2,FALSE),""),"")</f>
        <v/>
      </c>
      <c r="D11" s="62"/>
      <c r="E11" s="62"/>
      <c r="F11" s="62"/>
      <c r="G11" s="62"/>
      <c r="H11" s="62"/>
      <c r="I11" s="62"/>
      <c r="J11" s="62"/>
      <c r="K11" s="62"/>
      <c r="L11" s="5"/>
    </row>
    <row r="12" spans="1:12" x14ac:dyDescent="0.2">
      <c r="B12" s="42"/>
      <c r="C12" s="62"/>
      <c r="D12" s="62"/>
      <c r="E12" s="62"/>
      <c r="F12" s="62"/>
      <c r="G12" s="62"/>
      <c r="H12" s="62"/>
      <c r="I12" s="62"/>
      <c r="J12" s="62"/>
      <c r="K12" s="62"/>
      <c r="L12" s="5"/>
    </row>
    <row r="13" spans="1:12" x14ac:dyDescent="0.2">
      <c r="B13" s="42"/>
      <c r="C13" s="62"/>
      <c r="D13" s="62"/>
      <c r="E13" s="62"/>
      <c r="F13" s="62"/>
      <c r="G13" s="62"/>
      <c r="H13" s="62"/>
      <c r="I13" s="62"/>
      <c r="J13" s="62"/>
      <c r="K13" s="62"/>
      <c r="L13" s="5"/>
    </row>
    <row r="14" spans="1:12" x14ac:dyDescent="0.2">
      <c r="B14" s="42"/>
      <c r="C14" s="62"/>
      <c r="D14" s="62"/>
      <c r="E14" s="62"/>
      <c r="F14" s="62"/>
      <c r="G14" s="62"/>
      <c r="H14" s="62"/>
      <c r="I14" s="62"/>
      <c r="J14" s="62"/>
      <c r="K14" s="62"/>
      <c r="L14" s="5"/>
    </row>
    <row r="15" spans="1:12" ht="5.65" customHeight="1" thickBot="1" x14ac:dyDescent="0.25">
      <c r="B15" s="9"/>
      <c r="C15" s="10"/>
      <c r="D15" s="10"/>
      <c r="E15" s="10"/>
      <c r="F15" s="10"/>
      <c r="G15" s="10"/>
      <c r="H15" s="10"/>
      <c r="I15" s="10"/>
      <c r="J15" s="10"/>
      <c r="K15" s="10"/>
    </row>
    <row r="16" spans="1:12" ht="5.65" customHeight="1" x14ac:dyDescent="0.2">
      <c r="B16" s="9"/>
      <c r="C16" s="11"/>
      <c r="D16" s="11"/>
      <c r="E16" s="11"/>
      <c r="F16" s="11"/>
      <c r="G16" s="11"/>
      <c r="H16" s="11"/>
      <c r="I16" s="11"/>
      <c r="J16" s="11"/>
      <c r="K16" s="11"/>
    </row>
    <row r="17" spans="1:11" ht="12.75" x14ac:dyDescent="0.2">
      <c r="A17" s="5" t="s">
        <v>173</v>
      </c>
      <c r="B17" s="5" t="str">
        <f>CONCATENATE(A17,"_",$I$7)</f>
        <v>Sect1_Español</v>
      </c>
      <c r="C17" s="12" t="str">
        <f>VLOOKUP(B17,LoV!N:O,2,FALSE)</f>
        <v>Sección I - Datos Generales</v>
      </c>
      <c r="D17" s="6"/>
      <c r="E17" s="6"/>
      <c r="F17" s="6"/>
      <c r="G17" s="6"/>
      <c r="H17" s="6"/>
      <c r="I17" s="6"/>
      <c r="J17" s="6"/>
      <c r="K17" s="6"/>
    </row>
    <row r="18" spans="1:11" ht="5.85" customHeight="1" x14ac:dyDescent="0.2">
      <c r="C18" s="6"/>
      <c r="D18" s="6"/>
      <c r="E18" s="6"/>
      <c r="F18" s="6"/>
      <c r="G18" s="6"/>
      <c r="H18" s="6"/>
      <c r="I18" s="6"/>
      <c r="J18" s="6"/>
      <c r="K18" s="6"/>
    </row>
    <row r="19" spans="1:11" s="5" customFormat="1" ht="15" customHeight="1" x14ac:dyDescent="0.25">
      <c r="A19" s="5" t="s">
        <v>119</v>
      </c>
      <c r="B19" s="5" t="str">
        <f t="shared" ref="B19:B29" si="0">CONCATENATE(A19,"_",$I$7)</f>
        <v>Sup_Name_Español</v>
      </c>
      <c r="C19" s="51" t="str">
        <f>VLOOKUP(B19,LoV!N:O,2,FALSE)</f>
        <v>Razón social</v>
      </c>
      <c r="D19" s="51"/>
      <c r="E19" s="51"/>
      <c r="F19" s="49"/>
      <c r="G19" s="49"/>
      <c r="H19" s="49"/>
      <c r="I19" s="49"/>
      <c r="J19" s="49"/>
      <c r="K19" s="49"/>
    </row>
    <row r="20" spans="1:11" s="5" customFormat="1" ht="10.5" customHeight="1" x14ac:dyDescent="0.25">
      <c r="A20" s="5" t="s">
        <v>176</v>
      </c>
      <c r="B20" s="5" t="str">
        <f t="shared" si="0"/>
        <v>Razon_Disc_Español</v>
      </c>
      <c r="C20" s="56" t="str">
        <f>IF(G8="Local",VLOOKUP(B20,LoV!N:O,2,FALSE),"")</f>
        <v/>
      </c>
      <c r="D20" s="56"/>
      <c r="E20" s="56"/>
      <c r="F20" s="56"/>
      <c r="G20" s="56"/>
      <c r="H20" s="56"/>
      <c r="I20" s="56"/>
      <c r="J20" s="56"/>
      <c r="K20" s="56"/>
    </row>
    <row r="21" spans="1:11" s="5" customFormat="1" ht="15" customHeight="1" x14ac:dyDescent="0.25">
      <c r="A21" s="5" t="s">
        <v>120</v>
      </c>
      <c r="B21" s="5" t="str">
        <f t="shared" si="0"/>
        <v>Com_Name_Español</v>
      </c>
      <c r="C21" s="51" t="str">
        <f>VLOOKUP(B21,LoV!N:O,2,FALSE)</f>
        <v>Nombre comercial</v>
      </c>
      <c r="D21" s="51"/>
      <c r="E21" s="51"/>
      <c r="F21" s="49"/>
      <c r="G21" s="49"/>
      <c r="H21" s="49"/>
      <c r="I21" s="49"/>
      <c r="J21" s="49"/>
      <c r="K21" s="49"/>
    </row>
    <row r="22" spans="1:11" s="5" customFormat="1" ht="15" customHeight="1" x14ac:dyDescent="0.25">
      <c r="A22" s="5" t="s">
        <v>121</v>
      </c>
      <c r="B22" s="5" t="str">
        <f t="shared" si="0"/>
        <v>Tax_ID_Español</v>
      </c>
      <c r="C22" s="51" t="str">
        <f>IF(G8="Local","RUC",VLOOKUP(B22,LoV!N:O,2,FALSE))</f>
        <v>Número de identificación fiscal</v>
      </c>
      <c r="D22" s="51"/>
      <c r="E22" s="51"/>
      <c r="F22" s="50"/>
      <c r="G22" s="50"/>
      <c r="H22" s="50"/>
      <c r="I22" s="50"/>
      <c r="J22" s="13" t="str">
        <f>IF(G8="Local","DV","")</f>
        <v/>
      </c>
      <c r="K22" s="26"/>
    </row>
    <row r="23" spans="1:11" s="5" customFormat="1" ht="15" customHeight="1" x14ac:dyDescent="0.25">
      <c r="A23" s="5" t="s">
        <v>187</v>
      </c>
      <c r="B23" s="5" t="str">
        <f t="shared" si="0"/>
        <v>Web_Español</v>
      </c>
      <c r="C23" s="51" t="str">
        <f>IF(OR($G$9="Acceso al Portal de Pago",$G$9="Access to the Suppliers Portal",$G$10="Si",$G$10="Yes"),VLOOKUP($B$23,LoV!N:O,2,FALSE),"")</f>
        <v/>
      </c>
      <c r="D23" s="51"/>
      <c r="E23" s="51"/>
      <c r="F23" s="47"/>
      <c r="G23" s="47"/>
      <c r="H23" s="47"/>
      <c r="I23" s="47"/>
      <c r="J23" s="47"/>
      <c r="K23" s="47"/>
    </row>
    <row r="24" spans="1:11" s="5" customFormat="1" ht="15" customHeight="1" x14ac:dyDescent="0.25">
      <c r="A24" s="5" t="s">
        <v>122</v>
      </c>
      <c r="B24" s="5" t="str">
        <f t="shared" si="0"/>
        <v>Buss_Type_Español</v>
      </c>
      <c r="C24" s="51" t="str">
        <f>IF(OR(G9="Acceso al Portal de Pago",G9="Access to the Suppliers Portal"),"",VLOOKUP(B24,LoV!N:O,2,FALSE))</f>
        <v>Tipo de negocio</v>
      </c>
      <c r="D24" s="51"/>
      <c r="E24" s="51"/>
      <c r="F24" s="47"/>
      <c r="G24" s="47"/>
      <c r="H24" s="47"/>
      <c r="I24" s="47"/>
      <c r="J24" s="47"/>
      <c r="K24" s="47"/>
    </row>
    <row r="25" spans="1:11" s="5" customFormat="1" ht="15" customHeight="1" x14ac:dyDescent="0.25">
      <c r="A25" s="5" t="s">
        <v>123</v>
      </c>
      <c r="B25" s="5" t="str">
        <f t="shared" si="0"/>
        <v>SS_Num_Español</v>
      </c>
      <c r="C25" s="51" t="str">
        <f>IF(OR(G9="Acceso al Portal de Pago",G9="Access to the Suppliers Portal",G8&lt;&gt;"Local"),"",VLOOKUP(B25,LoV!N:O,2,FALSE))</f>
        <v/>
      </c>
      <c r="D25" s="51"/>
      <c r="E25" s="51"/>
      <c r="F25" s="47"/>
      <c r="G25" s="47"/>
      <c r="H25" s="47"/>
      <c r="I25" s="47"/>
      <c r="J25" s="47"/>
      <c r="K25" s="47"/>
    </row>
    <row r="26" spans="1:11" s="5" customFormat="1" ht="15" customHeight="1" x14ac:dyDescent="0.25">
      <c r="A26" s="5" t="s">
        <v>124</v>
      </c>
      <c r="B26" s="5" t="str">
        <f t="shared" si="0"/>
        <v>Sup_Num_Español</v>
      </c>
      <c r="C26" s="51" t="str">
        <f>IF(OR(G9="Modificación",G9="Modification"),VLOOKUP(B26,LoV!N:O,2,FALSE),"")</f>
        <v/>
      </c>
      <c r="D26" s="51"/>
      <c r="E26" s="51"/>
      <c r="F26" s="47"/>
      <c r="G26" s="47"/>
      <c r="H26" s="47"/>
      <c r="I26" s="47"/>
      <c r="J26" s="47"/>
      <c r="K26" s="47"/>
    </row>
    <row r="27" spans="1:11" s="5" customFormat="1" ht="15" customHeight="1" x14ac:dyDescent="0.25">
      <c r="A27" s="5" t="s">
        <v>79</v>
      </c>
      <c r="B27" s="5" t="str">
        <f t="shared" si="0"/>
        <v>Country_Español</v>
      </c>
      <c r="C27" s="51" t="str">
        <f>VLOOKUP(B27,LoV!N:O,2,FALSE)</f>
        <v>País</v>
      </c>
      <c r="D27" s="51"/>
      <c r="E27" s="51"/>
      <c r="F27" s="49" t="str">
        <f>IF(AND(G8="Local",G7="Español"),"Panamá",IF(AND(G8="Local",G7="English"),"Panama",""))</f>
        <v/>
      </c>
      <c r="G27" s="49"/>
      <c r="H27" s="49"/>
      <c r="I27" s="49"/>
      <c r="J27" s="49"/>
      <c r="K27" s="49"/>
    </row>
    <row r="28" spans="1:11" s="5" customFormat="1" ht="15" customHeight="1" x14ac:dyDescent="0.25">
      <c r="A28" s="5" t="str">
        <f>IF(OR($G$8="Local",$G$8=""),"Address","Address_Street")</f>
        <v>Address</v>
      </c>
      <c r="B28" s="5" t="str">
        <f t="shared" si="0"/>
        <v>Address_Español</v>
      </c>
      <c r="C28" s="14" t="str">
        <f>VLOOKUP(B28,LoV!N:O,2,FALSE)</f>
        <v>Dirección</v>
      </c>
      <c r="D28" s="14"/>
      <c r="E28" s="14"/>
      <c r="F28" s="50"/>
      <c r="G28" s="50"/>
      <c r="H28" s="50"/>
      <c r="I28" s="50"/>
      <c r="J28" s="50"/>
      <c r="K28" s="50"/>
    </row>
    <row r="29" spans="1:11" s="5" customFormat="1" ht="15" customHeight="1" x14ac:dyDescent="0.25">
      <c r="A29" s="5" t="s">
        <v>300</v>
      </c>
      <c r="B29" s="5" t="str">
        <f t="shared" si="0"/>
        <v>Address_City_Español</v>
      </c>
      <c r="C29" s="14" t="str">
        <f>IF(OR($G$8="Local",$G$8=""),"",VLOOKUP(B29,LoV!N:O,2,FALSE))</f>
        <v/>
      </c>
      <c r="D29" s="14"/>
      <c r="E29" s="14"/>
      <c r="F29" s="61"/>
      <c r="G29" s="61"/>
      <c r="H29" s="61"/>
      <c r="I29" s="61"/>
      <c r="J29" s="61"/>
      <c r="K29" s="61"/>
    </row>
    <row r="30" spans="1:11" s="5" customFormat="1" ht="15" customHeight="1" x14ac:dyDescent="0.25">
      <c r="A30" s="42" t="s">
        <v>125</v>
      </c>
      <c r="B30" s="42" t="str">
        <f>CONCATENATE(A30,"_",$I$7)</f>
        <v>PO_Español</v>
      </c>
      <c r="C30" s="51" t="str">
        <f>IF(OR(G9="Acceso al Portal de Pago",G9="Access to the Suppliers Portal"),"",VLOOKUP(B30,LoV!N:O,2,FALSE))</f>
        <v>Apartado de correo</v>
      </c>
      <c r="D30" s="51"/>
      <c r="E30" s="51"/>
      <c r="F30" s="47"/>
      <c r="G30" s="47"/>
      <c r="H30" s="47"/>
      <c r="I30" s="47"/>
      <c r="J30" s="47"/>
      <c r="K30" s="47"/>
    </row>
    <row r="31" spans="1:11" s="5" customFormat="1" ht="15" customHeight="1" x14ac:dyDescent="0.25">
      <c r="A31" s="42"/>
      <c r="B31" s="42"/>
      <c r="C31" s="51"/>
      <c r="D31" s="51"/>
      <c r="E31" s="51"/>
      <c r="F31" s="47"/>
      <c r="G31" s="47"/>
      <c r="H31" s="47"/>
      <c r="I31" s="47"/>
      <c r="J31" s="47"/>
      <c r="K31" s="47"/>
    </row>
    <row r="32" spans="1:11" s="5" customFormat="1" ht="15" customHeight="1" x14ac:dyDescent="0.25">
      <c r="A32" s="5" t="s">
        <v>126</v>
      </c>
      <c r="B32" s="5" t="str">
        <f>CONCATENATE(A32,"_",$I$7)</f>
        <v>Ph_Español</v>
      </c>
      <c r="C32" s="14" t="str">
        <f>VLOOKUP(B32,LoV!N:O,2,FALSE)</f>
        <v>Teléfono</v>
      </c>
      <c r="D32" s="14"/>
      <c r="E32" s="14"/>
      <c r="F32" s="64"/>
      <c r="G32" s="64"/>
      <c r="H32" s="14"/>
      <c r="I32" s="13" t="s">
        <v>30</v>
      </c>
      <c r="J32" s="64"/>
      <c r="K32" s="64"/>
    </row>
    <row r="33" spans="1:12" s="5" customFormat="1" ht="15" customHeight="1" x14ac:dyDescent="0.25">
      <c r="A33" s="5" t="s">
        <v>128</v>
      </c>
      <c r="B33" s="5" t="str">
        <f>CONCATENATE(A33,"_",$I$7)</f>
        <v>Email_Español</v>
      </c>
      <c r="C33" s="14" t="str">
        <f>VLOOKUP(B33,LoV!N:O,2,FALSE)</f>
        <v>Correo electrónico</v>
      </c>
      <c r="D33" s="14"/>
      <c r="E33" s="14"/>
      <c r="F33" s="49"/>
      <c r="G33" s="49"/>
      <c r="H33" s="49"/>
      <c r="I33" s="49"/>
      <c r="J33" s="49"/>
      <c r="K33" s="49"/>
    </row>
    <row r="34" spans="1:12" s="5" customFormat="1" ht="15" customHeight="1" x14ac:dyDescent="0.25">
      <c r="A34" s="5" t="s">
        <v>127</v>
      </c>
      <c r="B34" s="5" t="str">
        <f>CONCATENATE(A34,"_",$I$7)</f>
        <v>Resp_Español</v>
      </c>
      <c r="C34" s="14" t="str">
        <f>IF(OR(G9="Acceso al Portal de Pago",G9="Access to the Suppliers Portal"),"",VLOOKUP(B34,LoV!N:O,2,FALSE))</f>
        <v>Persona encargada de cobros</v>
      </c>
      <c r="D34" s="14"/>
      <c r="E34" s="14"/>
      <c r="F34" s="47"/>
      <c r="G34" s="47"/>
      <c r="H34" s="47"/>
      <c r="I34" s="47"/>
      <c r="J34" s="47"/>
      <c r="K34" s="47"/>
    </row>
    <row r="35" spans="1:12" s="5" customFormat="1" ht="10.5" customHeight="1" x14ac:dyDescent="0.25">
      <c r="A35" s="5" t="s">
        <v>191</v>
      </c>
      <c r="B35" s="5" t="str">
        <f>CONCATENATE(A35,"_",$I$7)</f>
        <v>Portal_Admin_Español</v>
      </c>
      <c r="C35" s="30" t="str">
        <f>IF(OR(G9="Acceso al Portal de Pago",G9="Access to the Suppliers Portal",G10="Si",G10="Yes"),VLOOKUP(B35,LoV!N:O,2,FALSE),"")</f>
        <v/>
      </c>
      <c r="D35" s="30"/>
      <c r="E35" s="30"/>
      <c r="F35" s="63"/>
      <c r="G35" s="63"/>
      <c r="H35" s="63"/>
      <c r="I35" s="63"/>
      <c r="J35" s="63"/>
      <c r="K35" s="63"/>
    </row>
    <row r="36" spans="1:12" s="5" customFormat="1" ht="10.5" customHeight="1" x14ac:dyDescent="0.25">
      <c r="C36" s="30"/>
      <c r="D36" s="30"/>
      <c r="E36" s="30"/>
      <c r="F36" s="63"/>
      <c r="G36" s="63"/>
      <c r="H36" s="63"/>
      <c r="I36" s="63"/>
      <c r="J36" s="63"/>
      <c r="K36" s="63"/>
    </row>
    <row r="37" spans="1:12" s="5" customFormat="1" ht="15" customHeight="1" x14ac:dyDescent="0.25">
      <c r="A37" s="5" t="s">
        <v>190</v>
      </c>
      <c r="B37" s="5" t="str">
        <f>CONCATENATE(A37,"_",$I$7)</f>
        <v>Portal_Email1_Español</v>
      </c>
      <c r="C37" s="14" t="str">
        <f>IF(OR(G9="Acceso al Portal de Pago",G9="Access to the Suppliers Portal",G10="Si",G10="Yes"),VLOOKUP(B37,LoV!N:O,2,FALSE),"")</f>
        <v/>
      </c>
      <c r="D37" s="14"/>
      <c r="E37" s="14"/>
      <c r="F37" s="63" t="str">
        <f>VLOOKUP(L37,LoV!N:O,2,FALSE)</f>
        <v>El correo equivale al usuario del portal</v>
      </c>
      <c r="G37" s="63"/>
      <c r="H37" s="63"/>
      <c r="I37" s="63"/>
      <c r="J37" s="63"/>
      <c r="K37" s="63"/>
      <c r="L37" s="5" t="str">
        <f>CONCATENATE("Portal_Email1_Note_",I7)</f>
        <v>Portal_Email1_Note_Español</v>
      </c>
    </row>
    <row r="38" spans="1:12" s="5" customFormat="1" ht="15" customHeight="1" x14ac:dyDescent="0.25">
      <c r="A38" s="15" t="s">
        <v>192</v>
      </c>
      <c r="B38" s="15" t="str">
        <f>CONCATENATE(A38,"_",$I$7)</f>
        <v>Portal_Email2_Español</v>
      </c>
      <c r="C38" s="30" t="str">
        <f>IF(OR(G9="Acceso al Portal de Pago",G9="Access to the Suppliers Portal",G10="Si",G10="Yes"),VLOOKUP(B38,LoV!N:O,2,FALSE),"")</f>
        <v/>
      </c>
      <c r="D38" s="30"/>
      <c r="E38" s="30"/>
      <c r="F38" s="63"/>
      <c r="G38" s="63"/>
      <c r="H38" s="63"/>
      <c r="I38" s="63"/>
      <c r="J38" s="63"/>
      <c r="K38" s="63"/>
    </row>
    <row r="39" spans="1:12" s="5" customFormat="1" ht="15" customHeight="1" x14ac:dyDescent="0.25">
      <c r="A39" s="15" t="s">
        <v>199</v>
      </c>
      <c r="B39" s="15" t="str">
        <f>CONCATENATE(A39,"_",$I$7)</f>
        <v>Portal_Email2_Person_Español</v>
      </c>
      <c r="C39" s="30" t="str">
        <f>IF(OR(G9="Acceso al Portal de Pago",G9="Access to the Suppliers Portal",G10="Si",G10="Yes"),VLOOKUP(B39,LoV!N:O,2,FALSE),"")</f>
        <v/>
      </c>
      <c r="D39" s="30"/>
      <c r="E39" s="30"/>
      <c r="F39" s="63"/>
      <c r="G39" s="63"/>
      <c r="H39" s="63"/>
      <c r="I39" s="63"/>
      <c r="J39" s="63"/>
      <c r="K39" s="63"/>
    </row>
    <row r="40" spans="1:12" s="5" customFormat="1" ht="5.85" customHeight="1" x14ac:dyDescent="0.25">
      <c r="C40" s="16"/>
      <c r="D40" s="16"/>
      <c r="E40" s="16"/>
      <c r="F40" s="14"/>
      <c r="G40" s="14"/>
      <c r="H40" s="14"/>
      <c r="I40" s="14"/>
      <c r="J40" s="14"/>
      <c r="K40" s="14"/>
    </row>
    <row r="41" spans="1:12" s="5" customFormat="1" ht="15" customHeight="1" x14ac:dyDescent="0.25">
      <c r="A41" s="42" t="s">
        <v>198</v>
      </c>
      <c r="B41" s="42" t="str">
        <f>CONCATENATE(A41,"_",$I$7)</f>
        <v>Portal_Disc_Español</v>
      </c>
      <c r="C41" s="48" t="str">
        <f>IF(OR(G9="Acceso al Portal de Pago",G9="Access to the Suppliers Portal",G10="Si",G10="Yes"),VLOOKUP(B41,LoV!N:O,2,FALSE),"")</f>
        <v/>
      </c>
      <c r="D41" s="48"/>
      <c r="E41" s="48"/>
      <c r="F41" s="48"/>
      <c r="G41" s="48"/>
      <c r="H41" s="48"/>
      <c r="I41" s="48"/>
      <c r="J41" s="48"/>
      <c r="K41" s="48"/>
      <c r="L41" s="57"/>
    </row>
    <row r="42" spans="1:12" s="5" customFormat="1" ht="15" customHeight="1" x14ac:dyDescent="0.25">
      <c r="A42" s="42"/>
      <c r="B42" s="42"/>
      <c r="C42" s="48"/>
      <c r="D42" s="48"/>
      <c r="E42" s="48"/>
      <c r="F42" s="48"/>
      <c r="G42" s="48"/>
      <c r="H42" s="48"/>
      <c r="I42" s="48"/>
      <c r="J42" s="48"/>
      <c r="K42" s="48"/>
      <c r="L42" s="57"/>
    </row>
    <row r="43" spans="1:12" s="5" customFormat="1" ht="15" customHeight="1" x14ac:dyDescent="0.25">
      <c r="A43" s="42"/>
      <c r="B43" s="42"/>
      <c r="C43" s="48"/>
      <c r="D43" s="48"/>
      <c r="E43" s="48"/>
      <c r="F43" s="48"/>
      <c r="G43" s="48"/>
      <c r="H43" s="48"/>
      <c r="I43" s="48"/>
      <c r="J43" s="48"/>
      <c r="K43" s="48"/>
      <c r="L43" s="57"/>
    </row>
    <row r="44" spans="1:12" s="5" customFormat="1" ht="5.85" customHeight="1" x14ac:dyDescent="0.25">
      <c r="C44" s="14"/>
      <c r="D44" s="14"/>
      <c r="E44" s="14"/>
      <c r="F44" s="14"/>
      <c r="G44" s="14"/>
      <c r="H44" s="14"/>
      <c r="I44" s="14"/>
      <c r="J44" s="14"/>
      <c r="K44" s="14"/>
    </row>
    <row r="45" spans="1:12" s="5" customFormat="1" ht="15" customHeight="1" x14ac:dyDescent="0.25">
      <c r="A45" s="42" t="s">
        <v>177</v>
      </c>
      <c r="B45" s="71" t="str">
        <f>CONCATENATE(A45,"_",$I$7)</f>
        <v>Pronto_Español</v>
      </c>
      <c r="C45" s="65" t="str">
        <f>VLOOKUP(B45,LoV!N:O,2,FALSE)</f>
        <v>¿Desea participar del Programa de Pronto Pago? Visite la página del Canal de Panama e ir 
a la sección de pagos para más detalles al respecto (http://micanaldepanama.com/proveedores/pagos/)</v>
      </c>
      <c r="D45" s="66"/>
      <c r="E45" s="66"/>
      <c r="F45" s="66"/>
      <c r="G45" s="66"/>
      <c r="H45" s="66"/>
      <c r="I45" s="66"/>
      <c r="J45" s="66"/>
      <c r="K45" s="67"/>
    </row>
    <row r="46" spans="1:12" s="5" customFormat="1" ht="15" customHeight="1" x14ac:dyDescent="0.25">
      <c r="A46" s="42"/>
      <c r="B46" s="71"/>
      <c r="C46" s="68"/>
      <c r="D46" s="69"/>
      <c r="E46" s="69"/>
      <c r="F46" s="69"/>
      <c r="G46" s="69"/>
      <c r="H46" s="69"/>
      <c r="I46" s="69"/>
      <c r="J46" s="69"/>
      <c r="K46" s="70"/>
    </row>
    <row r="47" spans="1:12" s="5" customFormat="1" ht="5.85" customHeight="1" thickBot="1" x14ac:dyDescent="0.3">
      <c r="C47" s="17"/>
      <c r="D47" s="17"/>
      <c r="E47" s="17"/>
      <c r="F47" s="17"/>
      <c r="G47" s="17"/>
      <c r="H47" s="17"/>
      <c r="I47" s="17"/>
      <c r="J47" s="17"/>
      <c r="K47" s="17"/>
    </row>
    <row r="48" spans="1:12" s="5" customFormat="1" ht="5.85" customHeight="1" x14ac:dyDescent="0.25">
      <c r="C48" s="18"/>
      <c r="D48" s="18"/>
      <c r="E48" s="18"/>
      <c r="F48" s="18"/>
      <c r="G48" s="18"/>
      <c r="H48" s="18"/>
      <c r="I48" s="18"/>
      <c r="J48" s="18"/>
      <c r="K48" s="18"/>
    </row>
    <row r="49" spans="1:12" s="5" customFormat="1" ht="15" customHeight="1" x14ac:dyDescent="0.25">
      <c r="A49" s="5" t="str">
        <f>IF(AND(G9&lt;&gt;"Acceso al Portal de Pago",G9&lt;&gt;"Access to the Suppliers Portal"),"Sect2","Sect2_Access")</f>
        <v>Sect2</v>
      </c>
      <c r="B49" s="5" t="str">
        <f>CONCATENATE(A49,"_",$I$7)</f>
        <v>Sect2_Español</v>
      </c>
      <c r="C49" s="12" t="str">
        <f>VLOOKUP(B49,LoV!N:O,2,FALSE)</f>
        <v>Sección II - Datos para pagos</v>
      </c>
      <c r="D49" s="14"/>
      <c r="E49" s="14"/>
      <c r="F49" s="14"/>
      <c r="G49" s="14"/>
      <c r="H49" s="14"/>
      <c r="I49" s="14"/>
      <c r="J49" s="14"/>
      <c r="K49" s="14"/>
    </row>
    <row r="50" spans="1:12" s="5" customFormat="1" ht="5.85" customHeight="1" x14ac:dyDescent="0.25">
      <c r="C50" s="14"/>
      <c r="D50" s="14"/>
      <c r="E50" s="14"/>
      <c r="F50" s="14"/>
      <c r="G50" s="14"/>
      <c r="H50" s="14"/>
      <c r="I50" s="14"/>
      <c r="J50" s="14"/>
      <c r="K50" s="14"/>
    </row>
    <row r="51" spans="1:12" s="5" customFormat="1" ht="15" customHeight="1" x14ac:dyDescent="0.25">
      <c r="A51" s="5" t="s">
        <v>129</v>
      </c>
      <c r="B51" s="5" t="str">
        <f t="shared" ref="B51:B62" si="1">CONCATENATE(A51,"_",$I$7)</f>
        <v>Pay_Type_Español</v>
      </c>
      <c r="C51" s="14" t="str">
        <f>IF(AND($G$9&lt;&gt;"Acceso al Portal de Pago",$G$9&lt;&gt;"Access to the Suppliers Portal"),VLOOKUP(B51,LoV!N:O,2,FALSE),"")</f>
        <v>Forma de pago</v>
      </c>
      <c r="D51" s="14"/>
      <c r="E51" s="63"/>
      <c r="F51" s="63"/>
      <c r="G51" s="63"/>
      <c r="H51" s="63"/>
      <c r="I51" s="25" t="str">
        <f>IF(G8="Local","Pay_Type_Local",IF(I7="English",CONCATENATE(A51,"_En"),CONCATENATE(A51,"_Es")))</f>
        <v>Pay_Type_Es</v>
      </c>
      <c r="J51" s="25"/>
      <c r="K51" s="25"/>
    </row>
    <row r="52" spans="1:12" s="5" customFormat="1" ht="15" customHeight="1" x14ac:dyDescent="0.25">
      <c r="A52" s="5" t="s">
        <v>130</v>
      </c>
      <c r="B52" s="5" t="str">
        <f t="shared" si="1"/>
        <v>Bank_Name_Español</v>
      </c>
      <c r="C52" s="14" t="str">
        <f>IF(AND($G$9&lt;&gt;"Acceso al Portal de Pago",$G$9&lt;&gt;"Access to the Suppliers Portal"),VLOOKUP(B52,LoV!N:O,2,FALSE),"")</f>
        <v>Nombre del banco</v>
      </c>
      <c r="D52" s="14"/>
      <c r="E52" s="31"/>
      <c r="F52" s="31"/>
      <c r="G52" s="31"/>
      <c r="H52" s="31"/>
      <c r="I52" s="31"/>
      <c r="J52" s="31"/>
      <c r="K52" s="31"/>
    </row>
    <row r="53" spans="1:12" s="5" customFormat="1" ht="15" customHeight="1" x14ac:dyDescent="0.25">
      <c r="A53" s="5" t="s">
        <v>132</v>
      </c>
      <c r="B53" s="5" t="str">
        <f t="shared" si="1"/>
        <v>Bank_Branch_Name_Español</v>
      </c>
      <c r="C53" s="14" t="str">
        <f>IF(AND($G$8&lt;&gt;"Local",$E$51&lt;&gt;"ACH-USA",$E$51&lt;&gt;"EFT-USA (Electronic Funds Transfer - USA only)",$G$9&lt;&gt;"Acceso al Portal de Pago",$G$9&lt;&gt;"Access to the Suppliers Portal"),VLOOKUP(B53,LoV!N:O,2,FALSE),"")</f>
        <v>Nombre de la sucursal</v>
      </c>
      <c r="D53" s="14"/>
      <c r="E53" s="31"/>
      <c r="F53" s="31"/>
      <c r="G53" s="31"/>
      <c r="H53" s="31"/>
      <c r="I53" s="31"/>
      <c r="J53" s="31"/>
      <c r="K53" s="31"/>
    </row>
    <row r="54" spans="1:12" s="5" customFormat="1" ht="15" customHeight="1" x14ac:dyDescent="0.25">
      <c r="A54" s="5" t="s">
        <v>133</v>
      </c>
      <c r="B54" s="5" t="str">
        <f t="shared" si="1"/>
        <v>Bank_Branch_Num_Español</v>
      </c>
      <c r="C54" s="14" t="str">
        <f>IF(AND($G$8&lt;&gt;"Local",$E$51&lt;&gt;"ACH-USA",$E$51&lt;&gt;"EFT-USA (Electronic Funds Transfer - USA only)",$G$9&lt;&gt;"Acceso al Portal de Pago",$G$9&lt;&gt;"Access to the Suppliers Portal"),VLOOKUP(B54,LoV!N:O,2,FALSE),"")</f>
        <v>Número de la sucursal</v>
      </c>
      <c r="D54" s="14"/>
      <c r="E54" s="31"/>
      <c r="F54" s="31"/>
      <c r="G54" s="31"/>
      <c r="H54" s="31"/>
      <c r="I54" s="31"/>
      <c r="J54" s="31"/>
      <c r="K54" s="31"/>
    </row>
    <row r="55" spans="1:12" s="5" customFormat="1" ht="15" customHeight="1" x14ac:dyDescent="0.25">
      <c r="A55" s="5" t="s">
        <v>131</v>
      </c>
      <c r="B55" s="5" t="str">
        <f t="shared" si="1"/>
        <v>Bank_Addr_Español</v>
      </c>
      <c r="C55" s="14" t="str">
        <f>IF(AND($G$9&lt;&gt;"Acceso al Portal de Pago",$G$9&lt;&gt;"Access to the Suppliers Portal"),VLOOKUP(B55,LoV!N:O,2,FALSE),"")</f>
        <v>Dirección del Banco</v>
      </c>
      <c r="D55" s="14"/>
      <c r="E55" s="31"/>
      <c r="F55" s="31"/>
      <c r="G55" s="31"/>
      <c r="H55" s="31"/>
      <c r="I55" s="31"/>
      <c r="J55" s="31"/>
      <c r="K55" s="31"/>
    </row>
    <row r="56" spans="1:12" s="5" customFormat="1" ht="15" customHeight="1" x14ac:dyDescent="0.25">
      <c r="A56" s="5" t="s">
        <v>134</v>
      </c>
      <c r="B56" s="5" t="str">
        <f t="shared" si="1"/>
        <v>Acct_Type_Español</v>
      </c>
      <c r="C56" s="14" t="str">
        <f>IF(AND($G$9&lt;&gt;"Acceso al Portal de Pago",$G$9&lt;&gt;"Access to the Suppliers Portal"),VLOOKUP(B56,LoV!N:O,2,FALSE),"")</f>
        <v xml:space="preserve">Tipo de cuenta </v>
      </c>
      <c r="D56" s="14"/>
      <c r="E56" s="72"/>
      <c r="F56" s="72"/>
      <c r="G56" s="25"/>
      <c r="H56" s="25"/>
      <c r="J56" s="25"/>
      <c r="K56" s="25"/>
      <c r="L56" s="5" t="str">
        <f>IF(B56="Acct_Type_Español","Acct_Type_Es",IF(B56="Acct_Type_English","Acct_Type_En",""))</f>
        <v>Acct_Type_Es</v>
      </c>
    </row>
    <row r="57" spans="1:12" s="5" customFormat="1" ht="15" customHeight="1" x14ac:dyDescent="0.25">
      <c r="A57" s="5" t="s">
        <v>135</v>
      </c>
      <c r="B57" s="5" t="str">
        <f t="shared" si="1"/>
        <v>Acct_Num_Español</v>
      </c>
      <c r="C57" s="14" t="str">
        <f>IF(AND($G$9&lt;&gt;"Acceso al Portal de Pago",$G$9&lt;&gt;"Access to the Suppliers Portal"),VLOOKUP(B57,LoV!N:O,2,FALSE),"")</f>
        <v>Número de cuenta</v>
      </c>
      <c r="D57" s="14"/>
      <c r="E57" s="31"/>
      <c r="F57" s="31"/>
      <c r="G57" s="31"/>
      <c r="H57" s="31"/>
      <c r="I57" s="31"/>
      <c r="J57" s="31"/>
      <c r="K57" s="31"/>
    </row>
    <row r="58" spans="1:12" s="5" customFormat="1" ht="15" customHeight="1" x14ac:dyDescent="0.25">
      <c r="A58" s="5" t="s">
        <v>136</v>
      </c>
      <c r="B58" s="5" t="str">
        <f t="shared" si="1"/>
        <v>Acct_Name_Español</v>
      </c>
      <c r="C58" s="14" t="str">
        <f>IF(AND($G$9&lt;&gt;"Acceso al Portal de Pago",$G$9&lt;&gt;"Access to the Suppliers Portal"),VLOOKUP(B58,LoV!N:O,2,FALSE),"")</f>
        <v>Nombre de la cuenta</v>
      </c>
      <c r="D58" s="14"/>
      <c r="E58" s="31"/>
      <c r="F58" s="31"/>
      <c r="G58" s="31"/>
      <c r="H58" s="31"/>
      <c r="I58" s="31"/>
      <c r="J58" s="31"/>
      <c r="K58" s="31"/>
    </row>
    <row r="59" spans="1:12" s="5" customFormat="1" ht="9.9499999999999993" customHeight="1" x14ac:dyDescent="0.25">
      <c r="A59" s="28" t="s">
        <v>251</v>
      </c>
      <c r="B59" s="28" t="str">
        <f>CONCATENATE(A59,"_",$I$7)</f>
        <v>Acct_Name_Disc_Español</v>
      </c>
      <c r="C59" s="14"/>
      <c r="D59" s="14"/>
      <c r="E59" s="35" t="str">
        <f>IFERROR(IF(AND($G$9&lt;&gt;"Acceso al Portal de Pago",$G$9&lt;&gt;"Access to the Suppliers Portal"),VLOOKUP($B$59,LoV!N:O,2,FALSE),""),"")</f>
        <v>El nombre de la cuenta debe coincidir con la Razón Social de la empresa.</v>
      </c>
      <c r="F59" s="35"/>
      <c r="G59" s="35"/>
      <c r="H59" s="35"/>
      <c r="I59" s="35"/>
      <c r="J59" s="35"/>
      <c r="K59" s="35"/>
    </row>
    <row r="60" spans="1:12" ht="15" customHeight="1" x14ac:dyDescent="0.2">
      <c r="A60" s="15" t="str">
        <f>IF($I$51="Pay_Type_Local","Bank_Num","Bank_ABA")</f>
        <v>Bank_ABA</v>
      </c>
      <c r="B60" s="15" t="str">
        <f t="shared" si="1"/>
        <v>Bank_ABA_Español</v>
      </c>
      <c r="C60" s="30" t="str">
        <f>IF(AND($I$51="Pay_Type_Local",$G$9&lt;&gt;"Acceso al Portal de Pago",$G$9&lt;&gt;"Access to the Suppliers Portal"),VLOOKUP($B$60,LoV!N:O,2,FALSE),IF(AND($E$51&lt;&gt;"Transferencia Bancaria Internacional",$E$51&lt;&gt;"International Bank Transfer",$G$9&lt;&gt;"Acceso al Portal de Pago",$G$9&lt;&gt;"Access to the Suppliers Portal"),VLOOKUP(B60,LoV!N:O,2,FALSE),""))</f>
        <v>Número de ABA (Routing Number)</v>
      </c>
      <c r="D60" s="30"/>
      <c r="E60" s="32"/>
      <c r="F60" s="32"/>
      <c r="G60" s="32"/>
      <c r="H60" s="32"/>
      <c r="I60" s="32"/>
      <c r="J60" s="32"/>
      <c r="K60" s="32"/>
    </row>
    <row r="61" spans="1:12" ht="15" customHeight="1" x14ac:dyDescent="0.2">
      <c r="A61" s="5" t="s">
        <v>138</v>
      </c>
      <c r="B61" s="5" t="str">
        <f t="shared" si="1"/>
        <v>Bank_IBAN_Español</v>
      </c>
      <c r="C61" s="14" t="str">
        <f>IF(OR(E51="Transferencia Bancaria Internacional",E51="International Bank Transfer"),VLOOKUP(B61,LoV!N:O,2,FALSE),"")</f>
        <v/>
      </c>
      <c r="D61" s="6"/>
      <c r="E61" s="32"/>
      <c r="F61" s="32"/>
      <c r="G61" s="32"/>
      <c r="H61" s="32"/>
      <c r="I61" s="32"/>
      <c r="J61" s="32"/>
      <c r="K61" s="32"/>
    </row>
    <row r="62" spans="1:12" ht="15" customHeight="1" x14ac:dyDescent="0.2">
      <c r="A62" s="5" t="s">
        <v>140</v>
      </c>
      <c r="B62" s="5" t="str">
        <f t="shared" si="1"/>
        <v>Bank_Swift_Español</v>
      </c>
      <c r="C62" s="21" t="str">
        <f>IF(AND(G8&lt;&gt;"Local",$G$9&lt;&gt;"Acceso al Portal de Pago",$G$9&lt;&gt;"Access to the Suppliers Portal"),VLOOKUP(B62,LoV!N:O,2,FALSE),"")</f>
        <v>No. de Swift (BIC)</v>
      </c>
      <c r="D62" s="24"/>
      <c r="E62" s="32"/>
      <c r="F62" s="32"/>
      <c r="G62" s="32"/>
      <c r="H62" s="32"/>
      <c r="I62" s="32"/>
      <c r="J62" s="32"/>
      <c r="K62" s="32"/>
    </row>
    <row r="63" spans="1:12" ht="9.9499999999999993" customHeight="1" x14ac:dyDescent="0.2">
      <c r="B63" s="5" t="str">
        <f>IF(IFERROR(FIND("ABA",$C$60,1),0)&gt;0,CONCATENATE($B$60,"_Disc"),IF(IFERROR(FIND("IBAN",$C$61,1),0)&gt;0,CONCATENATE($B$61,"_Disc"),""))</f>
        <v>Bank_ABA_Español_Disc</v>
      </c>
      <c r="C63" s="33" t="str">
        <f>IFERROR(VLOOKUP($B$63,LoV!N:O,2,FALSE),"")</f>
        <v>El número de ABA debe ser compatible con transferencias mediante Cámara de Compensación Automatizado (ACH). No se permite usar ABA para transferencias cablegráficas o para solicitar cheques.</v>
      </c>
      <c r="D63" s="33"/>
      <c r="E63" s="33"/>
      <c r="F63" s="33"/>
      <c r="G63" s="33"/>
      <c r="H63" s="33"/>
      <c r="I63" s="33"/>
      <c r="J63" s="33"/>
      <c r="K63" s="33"/>
    </row>
    <row r="64" spans="1:12" ht="5.0999999999999996" customHeight="1" x14ac:dyDescent="0.2">
      <c r="C64" s="29"/>
      <c r="D64" s="29"/>
      <c r="E64" s="29"/>
      <c r="F64" s="29"/>
      <c r="G64" s="29"/>
      <c r="H64" s="29"/>
      <c r="I64" s="29"/>
      <c r="J64" s="29"/>
      <c r="K64" s="29"/>
    </row>
    <row r="65" spans="1:13" ht="15" customHeight="1" x14ac:dyDescent="0.2">
      <c r="A65" s="5" t="s">
        <v>253</v>
      </c>
      <c r="B65" s="5" t="str">
        <f>IF(OR(G8="Internacional",G8="International"),CONCATENATE(A65,"_",$I$7),"")</f>
        <v/>
      </c>
      <c r="C65" s="14" t="str">
        <f>IFERROR(IF(AND(G9&lt;&gt;"Acceso al Portal de Pago",G9&lt;&gt;"Access to the Suppliers Portal",G8&lt;&gt;"Local"),VLOOKUP(B65,LoV!N:O,2,FALSE),""),"")</f>
        <v/>
      </c>
      <c r="D65" s="29"/>
      <c r="E65" s="34"/>
      <c r="F65" s="34"/>
      <c r="G65" s="29"/>
      <c r="H65" s="29"/>
      <c r="I65" s="29"/>
      <c r="J65" s="29"/>
      <c r="K65" s="29"/>
      <c r="L65" s="7" t="str">
        <f>IF(B65="Int_Bank_Español","Int_Bank_Es",IF(B65="Int_Bank_English","Int_Bank_En",""))</f>
        <v/>
      </c>
    </row>
    <row r="66" spans="1:13" s="5" customFormat="1" ht="5.85" customHeight="1" thickBot="1" x14ac:dyDescent="0.3">
      <c r="C66" s="19"/>
      <c r="D66" s="19"/>
      <c r="E66" s="19"/>
      <c r="F66" s="19"/>
      <c r="G66" s="19"/>
      <c r="H66" s="19"/>
      <c r="I66" s="19"/>
      <c r="J66" s="19"/>
      <c r="K66" s="19"/>
    </row>
    <row r="67" spans="1:13" s="5" customFormat="1" ht="5.85" customHeight="1" x14ac:dyDescent="0.25">
      <c r="C67" s="18"/>
      <c r="D67" s="18"/>
      <c r="E67" s="18"/>
      <c r="F67" s="18"/>
      <c r="G67" s="18"/>
      <c r="H67" s="18"/>
      <c r="I67" s="18"/>
      <c r="J67" s="18"/>
      <c r="K67" s="18"/>
    </row>
    <row r="68" spans="1:13" ht="15" customHeight="1" x14ac:dyDescent="0.2">
      <c r="A68" s="5" t="s">
        <v>270</v>
      </c>
      <c r="B68" s="5" t="str">
        <f>CONCATENATE(A68,"_",$I$7)</f>
        <v>Int_Bank_Label_Español</v>
      </c>
      <c r="C68" s="12" t="str">
        <f>IF(OR($E$65="Si",$E$65="Yes"),VLOOKUP(B68,LoV!N:O,2,FALSE),"")</f>
        <v/>
      </c>
      <c r="D68" s="6"/>
      <c r="E68" s="6"/>
      <c r="F68" s="6"/>
      <c r="G68" s="6"/>
      <c r="H68" s="6"/>
      <c r="I68" s="6"/>
      <c r="J68" s="6"/>
      <c r="K68" s="6"/>
    </row>
    <row r="69" spans="1:13" ht="15" customHeight="1" x14ac:dyDescent="0.2">
      <c r="A69" s="5" t="s">
        <v>254</v>
      </c>
      <c r="B69" s="5" t="str">
        <f t="shared" ref="B69:B70" si="2">CONCATENATE(A69,"_",$I$7)</f>
        <v>Int_Bank_Country_Español</v>
      </c>
      <c r="C69" s="14" t="str">
        <f>IF(OR($E$65="Si",$E$65="Yes"),VLOOKUP(B69,LoV!N:O,2,FALSE),"")</f>
        <v/>
      </c>
      <c r="D69" s="6"/>
      <c r="E69" s="37"/>
      <c r="F69" s="37"/>
      <c r="G69" s="37"/>
      <c r="H69" s="39" t="str">
        <f>IF(OR($E$65="Si",$E$65="Yes"),VLOOKUP(M69,LoV!N:O,2,FALSE),"")</f>
        <v/>
      </c>
      <c r="I69" s="39"/>
      <c r="J69" s="36"/>
      <c r="K69" s="36"/>
      <c r="L69" s="7" t="s">
        <v>259</v>
      </c>
      <c r="M69" s="5" t="str">
        <f t="shared" ref="M69:M73" si="3">CONCATENATE(L69,"_",$I$7)</f>
        <v>Int_Bank_City_Español</v>
      </c>
    </row>
    <row r="70" spans="1:13" ht="15" customHeight="1" x14ac:dyDescent="0.2">
      <c r="A70" s="5" t="s">
        <v>255</v>
      </c>
      <c r="B70" s="5" t="str">
        <f t="shared" si="2"/>
        <v>Int_Bank_Name_Español</v>
      </c>
      <c r="C70" s="14" t="str">
        <f>IF(OR($E$65="Si",$E$65="Yes"),VLOOKUP(B70,LoV!N:O,2,FALSE),"")</f>
        <v/>
      </c>
      <c r="D70" s="6"/>
      <c r="E70" s="37"/>
      <c r="F70" s="37"/>
      <c r="G70" s="37"/>
      <c r="H70" s="39" t="str">
        <f>IF(OR($E$65="Si",$E$65="Yes"),VLOOKUP(M70,LoV!N:O,2,FALSE),"")</f>
        <v/>
      </c>
      <c r="I70" s="39"/>
      <c r="J70" s="36"/>
      <c r="K70" s="36"/>
      <c r="L70" s="7" t="s">
        <v>260</v>
      </c>
      <c r="M70" s="5" t="str">
        <f t="shared" si="3"/>
        <v>Int_Bank_Code_Español</v>
      </c>
    </row>
    <row r="71" spans="1:13" ht="15" customHeight="1" x14ac:dyDescent="0.2">
      <c r="C71" s="14"/>
      <c r="D71" s="6"/>
      <c r="E71" s="38"/>
      <c r="F71" s="38"/>
      <c r="G71" s="38"/>
      <c r="H71" s="39" t="str">
        <f>IF(OR($E$65="Si",$E$65="Yes"),VLOOKUP(M71,LoV!N:O,2,FALSE),"")</f>
        <v/>
      </c>
      <c r="I71" s="39"/>
      <c r="J71" s="36"/>
      <c r="K71" s="36"/>
      <c r="L71" s="7" t="s">
        <v>261</v>
      </c>
      <c r="M71" s="5" t="str">
        <f t="shared" si="3"/>
        <v>Int_Bank_BIC_Español</v>
      </c>
    </row>
    <row r="72" spans="1:13" ht="15" customHeight="1" x14ac:dyDescent="0.2">
      <c r="C72" s="14"/>
      <c r="D72" s="6"/>
      <c r="E72" s="38"/>
      <c r="F72" s="38"/>
      <c r="G72" s="38"/>
      <c r="H72" s="39"/>
      <c r="I72" s="39"/>
      <c r="J72" s="36"/>
      <c r="K72" s="36"/>
      <c r="L72" s="7" t="s">
        <v>262</v>
      </c>
      <c r="M72" s="5" t="str">
        <f t="shared" si="3"/>
        <v>Int_Bank_Check_Español</v>
      </c>
    </row>
    <row r="73" spans="1:13" s="5" customFormat="1" ht="15" customHeight="1" x14ac:dyDescent="0.2">
      <c r="C73" s="14"/>
      <c r="D73" s="21"/>
      <c r="E73" s="38"/>
      <c r="F73" s="38"/>
      <c r="G73" s="38"/>
      <c r="H73" s="39"/>
      <c r="I73" s="39"/>
      <c r="J73" s="36"/>
      <c r="K73" s="36"/>
      <c r="L73" s="5" t="s">
        <v>263</v>
      </c>
      <c r="M73" s="5" t="str">
        <f t="shared" si="3"/>
        <v>Int_Bank_Comments_Español</v>
      </c>
    </row>
    <row r="74" spans="1:13" s="5" customFormat="1" ht="5.85" customHeight="1" thickBot="1" x14ac:dyDescent="0.3">
      <c r="C74" s="19"/>
      <c r="D74" s="19"/>
      <c r="E74" s="19"/>
      <c r="F74" s="19"/>
      <c r="G74" s="19"/>
      <c r="H74" s="19"/>
      <c r="I74" s="19"/>
      <c r="J74" s="19"/>
      <c r="K74" s="19"/>
    </row>
    <row r="75" spans="1:13" s="5" customFormat="1" ht="5.85" customHeight="1" x14ac:dyDescent="0.25">
      <c r="C75" s="18"/>
      <c r="D75" s="18"/>
      <c r="E75" s="18"/>
      <c r="F75" s="18"/>
      <c r="G75" s="18"/>
      <c r="H75" s="18"/>
      <c r="I75" s="18"/>
      <c r="J75" s="18"/>
      <c r="K75" s="18"/>
    </row>
    <row r="76" spans="1:13" ht="15" customHeight="1" x14ac:dyDescent="0.2">
      <c r="A76" s="5" t="s">
        <v>203</v>
      </c>
      <c r="B76" s="5" t="str">
        <f>CONCATENATE(A76,"_",$I$7)</f>
        <v>Sect3_Español</v>
      </c>
      <c r="C76" s="12" t="str">
        <f>IF(AND(G9&lt;&gt;"Acceso al Portal de Pago",G9&lt;&gt;"Access to the Suppliers Portal",G8&lt;&gt;"Local"),VLOOKUP(B76,LoV!N:O,2,FALSE),"")</f>
        <v>Sección III - Términos y condiciones</v>
      </c>
      <c r="D76" s="6"/>
      <c r="E76" s="6"/>
      <c r="F76" s="6"/>
      <c r="G76" s="6"/>
      <c r="H76" s="6"/>
      <c r="I76" s="6"/>
      <c r="J76" s="6"/>
      <c r="K76" s="6"/>
    </row>
    <row r="77" spans="1:13" ht="15" customHeight="1" x14ac:dyDescent="0.2">
      <c r="A77" s="42" t="s">
        <v>208</v>
      </c>
      <c r="B77" s="42" t="str">
        <f>CONCATENATE(A77,"_",$I$7)</f>
        <v>Sect3_Disc_Español</v>
      </c>
      <c r="C77" s="46" t="str">
        <f>IF(AND(G9&lt;&gt;"Acceso al Portal de Pago",G9&lt;&gt;"Access to the Suppliers Portal",G8&lt;&gt;"Local"),VLOOKUP(B77,LoV!N:O,2,FALSE),"")</f>
        <v xml:space="preserve">1. La Autoridad del Canal de Panamá (ACP) enviará el pago a la institución financiera y número de cuenta indicada por el proveedor en este formulario. 2. En el caso de que el proveedor opte por transferencia bancaria internacional, los costos bancarios serán asumidos por el proveedor; por lo que recibirá un monto menor al de la factura. 3. La ACP no será responsable de los pagos rechazados o procesados incorrectamente producto de los datos proporcionados por el proveedor en este formulario o por causas atribuibles a la institución financiera seleccionada por el proveedor. Cualquier gasto en el que deba incurrirse por razón de esta situación correrá por cuenta exclusiva del proveedor, pudiendo la ACP debitarla del pago correspondiente, si la misma le fuere cobrada de alguna forma por la institución financiera del proveedor. 4. En caso de que el proveedor cambie de número de cuenta o institución financiera, debe solicitar a la ACP la actualización inmediata de los datos enviando nuevamente este formulario con los cambios requeridos a su agente de compras u oficial de contrataciones. </v>
      </c>
      <c r="D77" s="46"/>
      <c r="E77" s="46"/>
      <c r="F77" s="46"/>
      <c r="G77" s="46"/>
      <c r="H77" s="46"/>
      <c r="I77" s="46"/>
      <c r="J77" s="46"/>
      <c r="K77" s="46"/>
    </row>
    <row r="78" spans="1:13" ht="15" customHeight="1" x14ac:dyDescent="0.2">
      <c r="A78" s="42"/>
      <c r="B78" s="42"/>
      <c r="C78" s="46"/>
      <c r="D78" s="46"/>
      <c r="E78" s="46"/>
      <c r="F78" s="46"/>
      <c r="G78" s="46"/>
      <c r="H78" s="46"/>
      <c r="I78" s="46"/>
      <c r="J78" s="46"/>
      <c r="K78" s="46"/>
    </row>
    <row r="79" spans="1:13" ht="15" customHeight="1" x14ac:dyDescent="0.2">
      <c r="A79" s="42"/>
      <c r="B79" s="42"/>
      <c r="C79" s="46"/>
      <c r="D79" s="46"/>
      <c r="E79" s="46"/>
      <c r="F79" s="46"/>
      <c r="G79" s="46"/>
      <c r="H79" s="46"/>
      <c r="I79" s="46"/>
      <c r="J79" s="46"/>
      <c r="K79" s="46"/>
    </row>
    <row r="80" spans="1:13" ht="15" customHeight="1" x14ac:dyDescent="0.2">
      <c r="A80" s="42"/>
      <c r="B80" s="42"/>
      <c r="C80" s="46"/>
      <c r="D80" s="46"/>
      <c r="E80" s="46"/>
      <c r="F80" s="46"/>
      <c r="G80" s="46"/>
      <c r="H80" s="46"/>
      <c r="I80" s="46"/>
      <c r="J80" s="46"/>
      <c r="K80" s="46"/>
    </row>
    <row r="81" spans="1:11" ht="15" customHeight="1" x14ac:dyDescent="0.2">
      <c r="A81" s="42"/>
      <c r="B81" s="42"/>
      <c r="C81" s="46"/>
      <c r="D81" s="46"/>
      <c r="E81" s="46"/>
      <c r="F81" s="46"/>
      <c r="G81" s="46"/>
      <c r="H81" s="46"/>
      <c r="I81" s="46"/>
      <c r="J81" s="46"/>
      <c r="K81" s="46"/>
    </row>
    <row r="82" spans="1:11" ht="15" customHeight="1" x14ac:dyDescent="0.2">
      <c r="A82" s="42"/>
      <c r="B82" s="42"/>
      <c r="C82" s="46"/>
      <c r="D82" s="46"/>
      <c r="E82" s="46"/>
      <c r="F82" s="46"/>
      <c r="G82" s="46"/>
      <c r="H82" s="46"/>
      <c r="I82" s="46"/>
      <c r="J82" s="46"/>
      <c r="K82" s="46"/>
    </row>
    <row r="83" spans="1:11" x14ac:dyDescent="0.2">
      <c r="C83" s="6"/>
      <c r="D83" s="6"/>
      <c r="E83" s="6"/>
      <c r="F83" s="6"/>
      <c r="G83" s="6"/>
      <c r="H83" s="6"/>
      <c r="I83" s="6"/>
      <c r="J83" s="6"/>
      <c r="K83" s="6"/>
    </row>
    <row r="84" spans="1:11" ht="15" customHeight="1" x14ac:dyDescent="0.2">
      <c r="A84" s="5" t="str">
        <f>IF(AND(G9&lt;&gt;"Acceso al Portal de Pago",G9&lt;&gt;"Access to the Suppliers Portal"),"Sect3_Cont","Sect3_Cont_Access")</f>
        <v>Sect3_Cont</v>
      </c>
      <c r="B84" s="5" t="str">
        <f>CONCATENATE(A84,"_",$I$7)</f>
        <v>Sect3_Cont_Español</v>
      </c>
      <c r="C84" s="12" t="str">
        <f>VLOOKUP(B84,LoV!N:O,2,FALSE)</f>
        <v>Sección III - Términos y condiciones (sólo para accesos al Portal de Pago)</v>
      </c>
      <c r="D84" s="6"/>
      <c r="E84" s="6"/>
      <c r="F84" s="6"/>
      <c r="G84" s="6"/>
      <c r="H84" s="6"/>
      <c r="I84" s="6"/>
      <c r="J84" s="6"/>
      <c r="K84" s="6"/>
    </row>
    <row r="85" spans="1:11" x14ac:dyDescent="0.2">
      <c r="A85" s="5" t="s">
        <v>224</v>
      </c>
      <c r="B85" s="5" t="str">
        <f>CONCATENATE(A85,"_",$I$7)</f>
        <v>Sect3_Portal_Disc_Español</v>
      </c>
      <c r="C85" s="30" t="str">
        <f>VLOOKUP(B85,LoV!N:O,2,FALSE)</f>
        <v>1. Según lo indicado en la cláusula 4.28.77, los proveedores del extranjero deben registrar su factura en el Portal de Pago a Proveedores. 2. El correo de la persona responsable de administrar el módulo debe coincidir con el correo usado al momento de registrarse. 3. Si el responsable de administrar el módulo cambia, la empresa debe enviar este formulario nuevamente firmado con la persona que administrara el módulo en la empresa. 4. ACP no es responsable por los accesos que el administrador del módulo otorgue dentro de la empresa.</v>
      </c>
      <c r="D85" s="30"/>
      <c r="E85" s="30"/>
      <c r="F85" s="30"/>
      <c r="G85" s="30"/>
      <c r="H85" s="30"/>
      <c r="I85" s="30"/>
      <c r="J85" s="30"/>
      <c r="K85" s="30"/>
    </row>
    <row r="86" spans="1:11" x14ac:dyDescent="0.2">
      <c r="C86" s="30"/>
      <c r="D86" s="30"/>
      <c r="E86" s="30"/>
      <c r="F86" s="30"/>
      <c r="G86" s="30"/>
      <c r="H86" s="30"/>
      <c r="I86" s="30"/>
      <c r="J86" s="30"/>
      <c r="K86" s="30"/>
    </row>
    <row r="87" spans="1:11" x14ac:dyDescent="0.2">
      <c r="C87" s="30"/>
      <c r="D87" s="30"/>
      <c r="E87" s="30"/>
      <c r="F87" s="30"/>
      <c r="G87" s="30"/>
      <c r="H87" s="30"/>
      <c r="I87" s="30"/>
      <c r="J87" s="30"/>
      <c r="K87" s="30"/>
    </row>
    <row r="88" spans="1:11" x14ac:dyDescent="0.2">
      <c r="C88" s="30"/>
      <c r="D88" s="30"/>
      <c r="E88" s="30"/>
      <c r="F88" s="30"/>
      <c r="G88" s="30"/>
      <c r="H88" s="30"/>
      <c r="I88" s="30"/>
      <c r="J88" s="30"/>
      <c r="K88" s="30"/>
    </row>
    <row r="89" spans="1:11" x14ac:dyDescent="0.2">
      <c r="C89" s="30"/>
      <c r="D89" s="30"/>
      <c r="E89" s="30"/>
      <c r="F89" s="30"/>
      <c r="G89" s="30"/>
      <c r="H89" s="30"/>
      <c r="I89" s="30"/>
      <c r="J89" s="30"/>
      <c r="K89" s="30"/>
    </row>
    <row r="90" spans="1:11" s="5" customFormat="1" ht="5.85" customHeight="1" thickBot="1" x14ac:dyDescent="0.3">
      <c r="C90" s="19"/>
      <c r="D90" s="19"/>
      <c r="E90" s="19"/>
      <c r="F90" s="19"/>
      <c r="G90" s="19"/>
      <c r="H90" s="19"/>
      <c r="I90" s="19"/>
      <c r="J90" s="19"/>
      <c r="K90" s="19"/>
    </row>
    <row r="91" spans="1:11" s="5" customFormat="1" ht="5.85" customHeight="1" x14ac:dyDescent="0.25">
      <c r="C91" s="18"/>
      <c r="D91" s="18"/>
      <c r="E91" s="18"/>
      <c r="F91" s="18"/>
      <c r="G91" s="18"/>
      <c r="H91" s="18"/>
      <c r="I91" s="18"/>
      <c r="J91" s="18"/>
      <c r="K91" s="18"/>
    </row>
    <row r="92" spans="1:11" ht="15" customHeight="1" x14ac:dyDescent="0.2">
      <c r="A92" s="5" t="str">
        <f>IF(AND(G9&lt;&gt;"Acceso al Portal de Pago",G9&lt;&gt;"Access to the Suppliers Portal"),"Sect4","Sect4_Access")</f>
        <v>Sect4</v>
      </c>
      <c r="B92" s="5" t="str">
        <f>CONCATENATE(A92,"_",$I$7)</f>
        <v>Sect4_Español</v>
      </c>
      <c r="C92" s="12" t="str">
        <f>VLOOKUP(B92,LoV!N:O,2,FALSE)</f>
        <v>Sección IV - Certificación (para ser completada por el representante legal u otro oficial autorizado)</v>
      </c>
      <c r="D92" s="6"/>
      <c r="E92" s="6"/>
      <c r="F92" s="6"/>
      <c r="G92" s="6"/>
      <c r="H92" s="6"/>
      <c r="I92" s="6"/>
      <c r="J92" s="6"/>
      <c r="K92" s="6"/>
    </row>
    <row r="93" spans="1:11" ht="11.25" customHeight="1" x14ac:dyDescent="0.2">
      <c r="A93" s="42" t="s">
        <v>204</v>
      </c>
      <c r="B93" s="42" t="str">
        <f>CONCATENATE(A93,"_",$G$8,"_",$I$7)</f>
        <v>Sect4__Español</v>
      </c>
      <c r="C93" s="30" t="str">
        <f>IFERROR(VLOOKUP(B93,LoV!N:O,2,FALSE),"")</f>
        <v/>
      </c>
      <c r="D93" s="30"/>
      <c r="E93" s="30"/>
      <c r="F93" s="30"/>
      <c r="G93" s="30"/>
      <c r="H93" s="30"/>
      <c r="I93" s="30"/>
      <c r="J93" s="30"/>
      <c r="K93" s="30"/>
    </row>
    <row r="94" spans="1:11" x14ac:dyDescent="0.2">
      <c r="A94" s="42"/>
      <c r="B94" s="42"/>
      <c r="C94" s="30"/>
      <c r="D94" s="30"/>
      <c r="E94" s="30"/>
      <c r="F94" s="30"/>
      <c r="G94" s="30"/>
      <c r="H94" s="30"/>
      <c r="I94" s="30"/>
      <c r="J94" s="30"/>
      <c r="K94" s="30"/>
    </row>
    <row r="95" spans="1:11" x14ac:dyDescent="0.2">
      <c r="A95" s="42"/>
      <c r="B95" s="42"/>
      <c r="C95" s="30"/>
      <c r="D95" s="30"/>
      <c r="E95" s="30"/>
      <c r="F95" s="30"/>
      <c r="G95" s="30"/>
      <c r="H95" s="30"/>
      <c r="I95" s="30"/>
      <c r="J95" s="30"/>
      <c r="K95" s="30"/>
    </row>
    <row r="96" spans="1:11" x14ac:dyDescent="0.2">
      <c r="A96" s="42"/>
      <c r="B96" s="42"/>
      <c r="C96" s="30"/>
      <c r="D96" s="30"/>
      <c r="E96" s="30"/>
      <c r="F96" s="30"/>
      <c r="G96" s="30"/>
      <c r="H96" s="30"/>
      <c r="I96" s="30"/>
      <c r="J96" s="30"/>
      <c r="K96" s="30"/>
    </row>
    <row r="97" spans="1:11" x14ac:dyDescent="0.2">
      <c r="A97" s="42"/>
      <c r="B97" s="42"/>
      <c r="C97" s="30"/>
      <c r="D97" s="30"/>
      <c r="E97" s="30"/>
      <c r="F97" s="30"/>
      <c r="G97" s="30"/>
      <c r="H97" s="30"/>
      <c r="I97" s="30"/>
      <c r="J97" s="30"/>
      <c r="K97" s="30"/>
    </row>
    <row r="98" spans="1:11" x14ac:dyDescent="0.2">
      <c r="A98" s="42"/>
      <c r="B98" s="42"/>
      <c r="C98" s="30"/>
      <c r="D98" s="30"/>
      <c r="E98" s="30"/>
      <c r="F98" s="30"/>
      <c r="G98" s="30"/>
      <c r="H98" s="30"/>
      <c r="I98" s="30"/>
      <c r="J98" s="30"/>
      <c r="K98" s="30"/>
    </row>
    <row r="99" spans="1:11" x14ac:dyDescent="0.2">
      <c r="A99" s="42"/>
      <c r="B99" s="42"/>
      <c r="C99" s="30"/>
      <c r="D99" s="30"/>
      <c r="E99" s="30"/>
      <c r="F99" s="30"/>
      <c r="G99" s="30"/>
      <c r="H99" s="30"/>
      <c r="I99" s="30"/>
      <c r="J99" s="30"/>
      <c r="K99" s="30"/>
    </row>
    <row r="100" spans="1:11" s="20" customFormat="1" x14ac:dyDescent="0.2">
      <c r="A100" s="42"/>
      <c r="B100" s="42"/>
      <c r="C100" s="30"/>
      <c r="D100" s="30"/>
      <c r="E100" s="30"/>
      <c r="F100" s="30"/>
      <c r="G100" s="30"/>
      <c r="H100" s="30"/>
      <c r="I100" s="30"/>
      <c r="J100" s="30"/>
      <c r="K100" s="30"/>
    </row>
    <row r="101" spans="1:11" s="9" customFormat="1" ht="5.85" customHeight="1" x14ac:dyDescent="0.25">
      <c r="C101" s="21"/>
      <c r="D101" s="21"/>
      <c r="E101" s="21"/>
      <c r="F101" s="21"/>
      <c r="G101" s="21"/>
      <c r="H101" s="21"/>
      <c r="I101" s="21"/>
      <c r="J101" s="21"/>
      <c r="K101" s="21"/>
    </row>
    <row r="102" spans="1:11" ht="11.25" customHeight="1" x14ac:dyDescent="0.2">
      <c r="A102" s="5" t="s">
        <v>141</v>
      </c>
      <c r="B102" s="5" t="str">
        <f t="shared" ref="B102:B107" si="4">CONCATENATE(A102,"_",$I$7)</f>
        <v>Cert_Official_Español</v>
      </c>
      <c r="C102" s="30" t="str">
        <f>VLOOKUP(B102,LoV!N:O,2,FALSE)</f>
        <v>Nombre del representante legal u oficial</v>
      </c>
      <c r="D102" s="30"/>
      <c r="E102" s="30"/>
      <c r="F102" s="40"/>
      <c r="G102" s="40"/>
      <c r="H102" s="40"/>
      <c r="I102" s="40"/>
      <c r="J102" s="40"/>
      <c r="K102" s="40"/>
    </row>
    <row r="103" spans="1:11" ht="15" customHeight="1" x14ac:dyDescent="0.2">
      <c r="A103" s="5" t="s">
        <v>142</v>
      </c>
      <c r="B103" s="5" t="str">
        <f t="shared" si="4"/>
        <v>Cert_Position_Español</v>
      </c>
      <c r="C103" s="14" t="str">
        <f>VLOOKUP(B103,LoV!N:O,2,FALSE)</f>
        <v>Cargo</v>
      </c>
      <c r="D103" s="6"/>
      <c r="E103" s="22"/>
      <c r="F103" s="40"/>
      <c r="G103" s="40"/>
      <c r="H103" s="40"/>
      <c r="I103" s="40"/>
      <c r="J103" s="40"/>
      <c r="K103" s="40"/>
    </row>
    <row r="104" spans="1:11" ht="15" customHeight="1" x14ac:dyDescent="0.2">
      <c r="A104" s="5" t="s">
        <v>143</v>
      </c>
      <c r="B104" s="5" t="str">
        <f t="shared" si="4"/>
        <v>Cert_Signature_Español</v>
      </c>
      <c r="C104" s="14" t="str">
        <f>VLOOKUP(B104,LoV!N:O,2,FALSE)</f>
        <v>Firma autorizada</v>
      </c>
      <c r="D104" s="6"/>
      <c r="E104" s="22"/>
      <c r="F104" s="40"/>
      <c r="G104" s="40"/>
      <c r="H104" s="40"/>
      <c r="I104" s="40"/>
      <c r="J104" s="40"/>
      <c r="K104" s="40"/>
    </row>
    <row r="105" spans="1:11" ht="15" customHeight="1" x14ac:dyDescent="0.2">
      <c r="A105" s="5" t="s">
        <v>144</v>
      </c>
      <c r="B105" s="5" t="str">
        <f t="shared" si="4"/>
        <v>Cert_Req_Date_Español</v>
      </c>
      <c r="C105" s="14" t="str">
        <f>VLOOKUP(B105,LoV!N:O,2,FALSE)</f>
        <v>Fecha de la solicitud</v>
      </c>
      <c r="D105" s="6"/>
      <c r="E105" s="22"/>
      <c r="F105" s="40"/>
      <c r="G105" s="40"/>
      <c r="H105" s="40"/>
      <c r="I105" s="40"/>
      <c r="J105" s="40"/>
      <c r="K105" s="40"/>
    </row>
    <row r="106" spans="1:11" ht="15" customHeight="1" x14ac:dyDescent="0.2">
      <c r="A106" s="5" t="s">
        <v>145</v>
      </c>
      <c r="B106" s="5" t="str">
        <f t="shared" si="4"/>
        <v>Cert_Ph_Español</v>
      </c>
      <c r="C106" s="14" t="str">
        <f>VLOOKUP(B106,LoV!N:O,2,FALSE)</f>
        <v>Número de teléfono</v>
      </c>
      <c r="D106" s="6"/>
      <c r="E106" s="23"/>
      <c r="F106" s="41"/>
      <c r="G106" s="41"/>
      <c r="H106" s="14"/>
      <c r="I106" s="13" t="s">
        <v>30</v>
      </c>
      <c r="J106" s="41"/>
      <c r="K106" s="41"/>
    </row>
    <row r="107" spans="1:11" ht="15" customHeight="1" x14ac:dyDescent="0.2">
      <c r="A107" s="5" t="s">
        <v>147</v>
      </c>
      <c r="B107" s="5" t="str">
        <f t="shared" si="4"/>
        <v>Cert_Email_Español</v>
      </c>
      <c r="C107" s="14" t="str">
        <f>VLOOKUP(B107,LoV!N:O,2,FALSE)</f>
        <v>Correo electrónico</v>
      </c>
      <c r="D107" s="6"/>
      <c r="E107" s="22"/>
      <c r="F107" s="40"/>
      <c r="G107" s="40"/>
      <c r="H107" s="40"/>
      <c r="I107" s="40"/>
      <c r="J107" s="40"/>
      <c r="K107" s="40"/>
    </row>
    <row r="108" spans="1:11" s="5" customFormat="1" ht="5.85" customHeight="1" thickBot="1" x14ac:dyDescent="0.3">
      <c r="C108" s="19"/>
      <c r="D108" s="19"/>
      <c r="E108" s="19"/>
      <c r="F108" s="19"/>
      <c r="G108" s="19"/>
      <c r="H108" s="19"/>
      <c r="I108" s="19"/>
      <c r="J108" s="19"/>
      <c r="K108" s="19"/>
    </row>
    <row r="109" spans="1:11" s="5" customFormat="1" ht="5.85" customHeight="1" x14ac:dyDescent="0.25">
      <c r="C109" s="18"/>
      <c r="D109" s="18"/>
      <c r="E109" s="18"/>
      <c r="F109" s="18"/>
      <c r="G109" s="18"/>
      <c r="H109" s="18"/>
      <c r="I109" s="18"/>
      <c r="J109" s="18"/>
      <c r="K109" s="18"/>
    </row>
    <row r="110" spans="1:11" ht="12.75" x14ac:dyDescent="0.2">
      <c r="A110" s="5" t="str">
        <f>IF(AND(G9&lt;&gt;"Acceso al Portal de Pago",G9&lt;&gt;"Access to the Suppliers Portal"),"Sect5","Sect5_Access")</f>
        <v>Sect5</v>
      </c>
      <c r="B110" s="5" t="str">
        <f>CONCATENATE(A110,"_",$I$7)</f>
        <v>Sect5_Español</v>
      </c>
      <c r="C110" s="12" t="str">
        <f>VLOOKUP(B110,LoV!N:O,2,FALSE)</f>
        <v>Sección V - Documentación requerida</v>
      </c>
      <c r="D110" s="6"/>
      <c r="E110" s="6"/>
      <c r="F110" s="6"/>
      <c r="G110" s="6"/>
      <c r="H110" s="6"/>
      <c r="I110" s="6"/>
      <c r="J110" s="6"/>
      <c r="K110" s="6"/>
    </row>
    <row r="111" spans="1:11" ht="11.25" customHeight="1" x14ac:dyDescent="0.2">
      <c r="A111" s="5" t="s">
        <v>228</v>
      </c>
      <c r="B111" s="5" t="str">
        <f>CONCATENATE(A111,"_",$G$8,"_",$I$7)</f>
        <v>Sect5__Español</v>
      </c>
      <c r="C111" s="30" t="str">
        <f>IFERROR(VLOOKUP(B111,LoV!N:O,2,FALSE),"")</f>
        <v/>
      </c>
      <c r="D111" s="30"/>
      <c r="E111" s="30"/>
      <c r="F111" s="30"/>
      <c r="G111" s="30"/>
      <c r="H111" s="30"/>
      <c r="I111" s="30"/>
      <c r="J111" s="30"/>
      <c r="K111" s="30"/>
    </row>
    <row r="112" spans="1:11" x14ac:dyDescent="0.2">
      <c r="C112" s="30"/>
      <c r="D112" s="30"/>
      <c r="E112" s="30"/>
      <c r="F112" s="30"/>
      <c r="G112" s="30"/>
      <c r="H112" s="30"/>
      <c r="I112" s="30"/>
      <c r="J112" s="30"/>
      <c r="K112" s="30"/>
    </row>
    <row r="113" spans="3:11" x14ac:dyDescent="0.2">
      <c r="C113" s="30"/>
      <c r="D113" s="30"/>
      <c r="E113" s="30"/>
      <c r="F113" s="30"/>
      <c r="G113" s="30"/>
      <c r="H113" s="30"/>
      <c r="I113" s="30"/>
      <c r="J113" s="30"/>
      <c r="K113" s="30"/>
    </row>
    <row r="114" spans="3:11" x14ac:dyDescent="0.2">
      <c r="C114" s="30"/>
      <c r="D114" s="30"/>
      <c r="E114" s="30"/>
      <c r="F114" s="30"/>
      <c r="G114" s="30"/>
      <c r="H114" s="30"/>
      <c r="I114" s="30"/>
      <c r="J114" s="30"/>
      <c r="K114" s="30"/>
    </row>
    <row r="115" spans="3:11" x14ac:dyDescent="0.2">
      <c r="C115" s="30"/>
      <c r="D115" s="30"/>
      <c r="E115" s="30"/>
      <c r="F115" s="30"/>
      <c r="G115" s="30"/>
      <c r="H115" s="30"/>
      <c r="I115" s="30"/>
      <c r="J115" s="30"/>
      <c r="K115" s="30"/>
    </row>
    <row r="116" spans="3:11" x14ac:dyDescent="0.2">
      <c r="C116" s="30"/>
      <c r="D116" s="30"/>
      <c r="E116" s="30"/>
      <c r="F116" s="30"/>
      <c r="G116" s="30"/>
      <c r="H116" s="30"/>
      <c r="I116" s="30"/>
      <c r="J116" s="30"/>
      <c r="K116" s="30"/>
    </row>
    <row r="117" spans="3:11" x14ac:dyDescent="0.2">
      <c r="C117" s="30"/>
      <c r="D117" s="30"/>
      <c r="E117" s="30"/>
      <c r="F117" s="30"/>
      <c r="G117" s="30"/>
      <c r="H117" s="30"/>
      <c r="I117" s="30"/>
      <c r="J117" s="30"/>
      <c r="K117" s="30"/>
    </row>
    <row r="118" spans="3:11" s="5" customFormat="1" ht="5.85" customHeight="1" thickBot="1" x14ac:dyDescent="0.3">
      <c r="C118" s="19"/>
      <c r="D118" s="19"/>
      <c r="E118" s="19"/>
      <c r="F118" s="19"/>
      <c r="G118" s="19"/>
      <c r="H118" s="19"/>
      <c r="I118" s="19"/>
      <c r="J118" s="19"/>
      <c r="K118" s="19"/>
    </row>
    <row r="119" spans="3:11" s="5" customFormat="1" ht="5.85" customHeight="1" x14ac:dyDescent="0.25">
      <c r="C119" s="18"/>
      <c r="D119" s="18"/>
      <c r="E119" s="18"/>
      <c r="F119" s="18"/>
      <c r="G119" s="18"/>
      <c r="H119" s="18"/>
      <c r="I119" s="18"/>
      <c r="J119" s="18"/>
      <c r="K119" s="18"/>
    </row>
    <row r="120" spans="3:11" x14ac:dyDescent="0.2">
      <c r="C120" s="6"/>
      <c r="D120" s="6"/>
      <c r="E120" s="6"/>
      <c r="F120" s="6"/>
      <c r="G120" s="6"/>
      <c r="H120" s="6"/>
      <c r="I120" s="6"/>
      <c r="J120" s="6"/>
      <c r="K120" s="6"/>
    </row>
    <row r="121" spans="3:11" x14ac:dyDescent="0.2">
      <c r="C121" s="6"/>
      <c r="D121" s="6"/>
      <c r="E121" s="6"/>
      <c r="F121" s="6"/>
      <c r="G121" s="6"/>
      <c r="H121" s="6"/>
      <c r="I121" s="6"/>
      <c r="J121" s="6"/>
      <c r="K121" s="6"/>
    </row>
    <row r="122" spans="3:11" x14ac:dyDescent="0.2">
      <c r="C122" s="6"/>
      <c r="D122" s="6"/>
      <c r="E122" s="6"/>
      <c r="F122" s="6"/>
      <c r="G122" s="6"/>
      <c r="H122" s="6"/>
      <c r="I122" s="6"/>
      <c r="J122" s="6"/>
      <c r="K122" s="6"/>
    </row>
    <row r="123" spans="3:11" x14ac:dyDescent="0.2">
      <c r="C123" s="6"/>
      <c r="D123" s="6"/>
      <c r="E123" s="6"/>
      <c r="F123" s="6"/>
      <c r="G123" s="6"/>
      <c r="H123" s="6"/>
      <c r="I123" s="6"/>
      <c r="J123" s="6"/>
      <c r="K123" s="6"/>
    </row>
    <row r="124" spans="3:11" x14ac:dyDescent="0.2">
      <c r="C124" s="6"/>
      <c r="D124" s="6"/>
      <c r="E124" s="6"/>
      <c r="F124" s="6"/>
      <c r="G124" s="6"/>
      <c r="H124" s="6"/>
      <c r="I124" s="6"/>
      <c r="J124" s="6"/>
      <c r="K124" s="6"/>
    </row>
    <row r="125" spans="3:11" x14ac:dyDescent="0.2">
      <c r="C125" s="6"/>
      <c r="D125" s="6"/>
      <c r="E125" s="6"/>
      <c r="F125" s="6"/>
      <c r="G125" s="6"/>
      <c r="H125" s="6"/>
      <c r="I125" s="6"/>
      <c r="J125" s="6"/>
      <c r="K125" s="6"/>
    </row>
    <row r="126" spans="3:11" x14ac:dyDescent="0.2">
      <c r="C126" s="6"/>
      <c r="D126" s="6"/>
      <c r="E126" s="6"/>
      <c r="F126" s="6"/>
      <c r="G126" s="6"/>
      <c r="H126" s="6"/>
      <c r="I126" s="6"/>
      <c r="J126" s="6"/>
      <c r="K126" s="6"/>
    </row>
    <row r="127" spans="3:11" x14ac:dyDescent="0.2">
      <c r="C127" s="6"/>
      <c r="D127" s="6"/>
      <c r="E127" s="6"/>
      <c r="F127" s="6"/>
      <c r="G127" s="6"/>
      <c r="H127" s="6"/>
      <c r="I127" s="6"/>
      <c r="J127" s="6"/>
      <c r="K127" s="6"/>
    </row>
    <row r="128" spans="3:11" x14ac:dyDescent="0.2">
      <c r="C128" s="6"/>
      <c r="D128" s="6"/>
      <c r="E128" s="6"/>
      <c r="F128" s="6"/>
      <c r="G128" s="6"/>
      <c r="H128" s="6"/>
      <c r="I128" s="6"/>
      <c r="J128" s="6"/>
      <c r="K128" s="6"/>
    </row>
    <row r="129" spans="3:11" x14ac:dyDescent="0.2">
      <c r="C129" s="6"/>
      <c r="D129" s="6"/>
      <c r="E129" s="6"/>
      <c r="F129" s="6"/>
      <c r="G129" s="6"/>
      <c r="H129" s="6"/>
      <c r="I129" s="6"/>
      <c r="J129" s="6"/>
      <c r="K129" s="6"/>
    </row>
    <row r="130" spans="3:11" x14ac:dyDescent="0.2">
      <c r="C130" s="6"/>
      <c r="D130" s="6"/>
      <c r="E130" s="6"/>
      <c r="F130" s="6"/>
      <c r="G130" s="6"/>
      <c r="H130" s="6"/>
      <c r="I130" s="6"/>
      <c r="J130" s="6"/>
      <c r="K130" s="6"/>
    </row>
    <row r="131" spans="3:11" x14ac:dyDescent="0.2">
      <c r="C131" s="6"/>
      <c r="D131" s="6"/>
      <c r="E131" s="6"/>
      <c r="F131" s="6"/>
      <c r="G131" s="6"/>
      <c r="H131" s="6"/>
      <c r="I131" s="6"/>
      <c r="J131" s="6"/>
      <c r="K131" s="6"/>
    </row>
    <row r="132" spans="3:11" x14ac:dyDescent="0.2">
      <c r="C132" s="6"/>
      <c r="D132" s="6"/>
      <c r="E132" s="6"/>
      <c r="F132" s="6"/>
      <c r="G132" s="6"/>
      <c r="H132" s="6"/>
      <c r="I132" s="6"/>
      <c r="J132" s="6"/>
      <c r="K132" s="6"/>
    </row>
    <row r="133" spans="3:11" x14ac:dyDescent="0.2">
      <c r="C133" s="6"/>
      <c r="D133" s="6"/>
      <c r="E133" s="6"/>
      <c r="F133" s="6"/>
      <c r="G133" s="6"/>
      <c r="H133" s="6"/>
      <c r="I133" s="6"/>
      <c r="J133" s="6"/>
      <c r="K133" s="6"/>
    </row>
    <row r="134" spans="3:11" x14ac:dyDescent="0.2">
      <c r="C134" s="6"/>
      <c r="D134" s="6"/>
      <c r="E134" s="6"/>
      <c r="F134" s="6"/>
      <c r="G134" s="6"/>
      <c r="H134" s="6"/>
      <c r="I134" s="6"/>
      <c r="J134" s="6"/>
      <c r="K134" s="6"/>
    </row>
    <row r="135" spans="3:11" x14ac:dyDescent="0.2">
      <c r="C135" s="6"/>
      <c r="D135" s="6"/>
      <c r="E135" s="6"/>
      <c r="F135" s="6"/>
      <c r="G135" s="6"/>
      <c r="H135" s="6"/>
      <c r="I135" s="6"/>
      <c r="J135" s="6"/>
      <c r="K135" s="6"/>
    </row>
    <row r="136" spans="3:11" x14ac:dyDescent="0.2">
      <c r="C136" s="6"/>
      <c r="D136" s="6"/>
      <c r="E136" s="6"/>
      <c r="F136" s="6"/>
      <c r="G136" s="6"/>
      <c r="H136" s="6"/>
      <c r="I136" s="6"/>
      <c r="J136" s="6"/>
      <c r="K136" s="6"/>
    </row>
    <row r="137" spans="3:11" x14ac:dyDescent="0.2">
      <c r="C137" s="6"/>
      <c r="D137" s="6"/>
      <c r="E137" s="6"/>
      <c r="F137" s="6"/>
      <c r="G137" s="6"/>
      <c r="H137" s="6"/>
      <c r="I137" s="6"/>
      <c r="J137" s="6"/>
      <c r="K137" s="6"/>
    </row>
    <row r="138" spans="3:11" x14ac:dyDescent="0.2">
      <c r="C138" s="6"/>
      <c r="D138" s="6"/>
      <c r="E138" s="6"/>
      <c r="F138" s="6"/>
      <c r="G138" s="6"/>
      <c r="H138" s="6"/>
      <c r="I138" s="6"/>
      <c r="J138" s="6"/>
      <c r="K138" s="6"/>
    </row>
    <row r="139" spans="3:11" x14ac:dyDescent="0.2">
      <c r="C139" s="6"/>
      <c r="D139" s="6"/>
      <c r="E139" s="6"/>
      <c r="F139" s="6"/>
      <c r="G139" s="6"/>
      <c r="H139" s="6"/>
      <c r="I139" s="6"/>
      <c r="J139" s="6"/>
      <c r="K139" s="6"/>
    </row>
    <row r="140" spans="3:11" x14ac:dyDescent="0.2">
      <c r="C140" s="6"/>
      <c r="D140" s="6"/>
      <c r="E140" s="6"/>
      <c r="F140" s="6"/>
      <c r="G140" s="6"/>
      <c r="H140" s="6"/>
      <c r="I140" s="6"/>
      <c r="J140" s="6"/>
      <c r="K140" s="6"/>
    </row>
    <row r="141" spans="3:11" x14ac:dyDescent="0.2">
      <c r="C141" s="6"/>
      <c r="D141" s="6"/>
      <c r="E141" s="6"/>
      <c r="F141" s="6"/>
      <c r="G141" s="6"/>
      <c r="H141" s="6"/>
      <c r="I141" s="6"/>
      <c r="J141" s="6"/>
      <c r="K141" s="6"/>
    </row>
    <row r="142" spans="3:11" x14ac:dyDescent="0.2">
      <c r="C142" s="6"/>
      <c r="D142" s="6"/>
      <c r="E142" s="6"/>
      <c r="F142" s="6"/>
      <c r="G142" s="6"/>
      <c r="H142" s="6"/>
      <c r="I142" s="6"/>
      <c r="J142" s="6"/>
      <c r="K142" s="6"/>
    </row>
    <row r="143" spans="3:11" x14ac:dyDescent="0.2">
      <c r="C143" s="6"/>
      <c r="D143" s="6"/>
      <c r="E143" s="6"/>
      <c r="F143" s="6"/>
      <c r="G143" s="6"/>
      <c r="H143" s="6"/>
      <c r="I143" s="6"/>
      <c r="J143" s="6"/>
      <c r="K143" s="6"/>
    </row>
    <row r="144" spans="3:11" x14ac:dyDescent="0.2">
      <c r="C144" s="6"/>
      <c r="D144" s="6"/>
      <c r="E144" s="6"/>
      <c r="F144" s="6"/>
      <c r="G144" s="6"/>
      <c r="H144" s="6"/>
      <c r="I144" s="6"/>
      <c r="J144" s="6"/>
      <c r="K144" s="6"/>
    </row>
    <row r="145" spans="3:11" x14ac:dyDescent="0.2">
      <c r="C145" s="6"/>
      <c r="D145" s="6"/>
      <c r="E145" s="6"/>
      <c r="F145" s="6"/>
      <c r="G145" s="6"/>
      <c r="H145" s="6"/>
      <c r="I145" s="6"/>
      <c r="J145" s="6"/>
      <c r="K145" s="6"/>
    </row>
    <row r="146" spans="3:11" x14ac:dyDescent="0.2">
      <c r="C146" s="6"/>
      <c r="D146" s="6"/>
      <c r="E146" s="6"/>
      <c r="F146" s="6"/>
      <c r="G146" s="6"/>
      <c r="H146" s="6"/>
      <c r="I146" s="6"/>
      <c r="J146" s="6"/>
      <c r="K146" s="6"/>
    </row>
    <row r="147" spans="3:11" x14ac:dyDescent="0.2">
      <c r="C147" s="6"/>
      <c r="D147" s="6"/>
      <c r="E147" s="6"/>
      <c r="F147" s="6"/>
      <c r="G147" s="6"/>
      <c r="H147" s="6"/>
      <c r="I147" s="6"/>
      <c r="J147" s="6"/>
      <c r="K147" s="6"/>
    </row>
    <row r="148" spans="3:11" x14ac:dyDescent="0.2">
      <c r="C148" s="6"/>
      <c r="D148" s="6"/>
      <c r="E148" s="6"/>
      <c r="F148" s="6"/>
      <c r="G148" s="6"/>
      <c r="H148" s="6"/>
      <c r="I148" s="6"/>
      <c r="J148" s="6"/>
      <c r="K148" s="6"/>
    </row>
    <row r="149" spans="3:11" x14ac:dyDescent="0.2">
      <c r="C149" s="6"/>
      <c r="D149" s="6"/>
      <c r="E149" s="6"/>
      <c r="F149" s="6"/>
      <c r="G149" s="6"/>
      <c r="H149" s="6"/>
      <c r="I149" s="6"/>
      <c r="J149" s="6"/>
      <c r="K149" s="6"/>
    </row>
    <row r="150" spans="3:11" x14ac:dyDescent="0.2">
      <c r="C150" s="6"/>
      <c r="D150" s="6"/>
      <c r="E150" s="6"/>
      <c r="F150" s="6"/>
      <c r="G150" s="6"/>
      <c r="H150" s="6"/>
      <c r="I150" s="6"/>
      <c r="J150" s="6"/>
      <c r="K150" s="6"/>
    </row>
    <row r="151" spans="3:11" x14ac:dyDescent="0.2">
      <c r="C151" s="6"/>
      <c r="D151" s="6"/>
      <c r="E151" s="6"/>
      <c r="F151" s="6"/>
      <c r="G151" s="6"/>
      <c r="H151" s="6"/>
      <c r="I151" s="6"/>
      <c r="J151" s="6"/>
      <c r="K151" s="6"/>
    </row>
    <row r="152" spans="3:11" x14ac:dyDescent="0.2">
      <c r="C152" s="6"/>
      <c r="D152" s="6"/>
      <c r="E152" s="6"/>
      <c r="F152" s="6"/>
      <c r="G152" s="6"/>
      <c r="H152" s="6"/>
      <c r="I152" s="6"/>
      <c r="J152" s="6"/>
      <c r="K152" s="6"/>
    </row>
    <row r="153" spans="3:11" x14ac:dyDescent="0.2">
      <c r="C153" s="6"/>
      <c r="D153" s="6"/>
      <c r="E153" s="6"/>
      <c r="F153" s="6"/>
      <c r="G153" s="6"/>
      <c r="H153" s="6"/>
      <c r="I153" s="6"/>
      <c r="J153" s="6"/>
      <c r="K153" s="6"/>
    </row>
    <row r="154" spans="3:11" x14ac:dyDescent="0.2">
      <c r="C154" s="6"/>
      <c r="D154" s="6"/>
      <c r="E154" s="6"/>
      <c r="F154" s="6"/>
      <c r="G154" s="6"/>
      <c r="H154" s="6"/>
      <c r="I154" s="6"/>
      <c r="J154" s="6"/>
      <c r="K154" s="6"/>
    </row>
    <row r="155" spans="3:11" x14ac:dyDescent="0.2">
      <c r="C155" s="6"/>
      <c r="D155" s="6"/>
      <c r="E155" s="6"/>
      <c r="F155" s="6"/>
      <c r="G155" s="6"/>
      <c r="H155" s="6"/>
      <c r="I155" s="6"/>
      <c r="J155" s="6"/>
      <c r="K155" s="6"/>
    </row>
    <row r="156" spans="3:11" x14ac:dyDescent="0.2">
      <c r="C156" s="6"/>
      <c r="D156" s="6"/>
      <c r="E156" s="6"/>
      <c r="F156" s="6"/>
      <c r="G156" s="6"/>
      <c r="H156" s="6"/>
      <c r="I156" s="6"/>
      <c r="J156" s="6"/>
      <c r="K156" s="6"/>
    </row>
    <row r="157" spans="3:11" x14ac:dyDescent="0.2">
      <c r="C157" s="6"/>
      <c r="D157" s="6"/>
      <c r="E157" s="6"/>
      <c r="F157" s="6"/>
      <c r="G157" s="6"/>
      <c r="H157" s="6"/>
      <c r="I157" s="6"/>
      <c r="J157" s="6"/>
      <c r="K157" s="6"/>
    </row>
    <row r="158" spans="3:11" x14ac:dyDescent="0.2">
      <c r="C158" s="6"/>
      <c r="D158" s="6"/>
      <c r="E158" s="6"/>
      <c r="F158" s="6"/>
      <c r="G158" s="6"/>
      <c r="H158" s="6"/>
      <c r="I158" s="6"/>
      <c r="J158" s="6"/>
      <c r="K158" s="6"/>
    </row>
    <row r="159" spans="3:11" x14ac:dyDescent="0.2">
      <c r="C159" s="6"/>
      <c r="D159" s="6"/>
      <c r="E159" s="6"/>
      <c r="F159" s="6"/>
      <c r="G159" s="6"/>
      <c r="H159" s="6"/>
      <c r="I159" s="6"/>
      <c r="J159" s="6"/>
      <c r="K159" s="6"/>
    </row>
    <row r="160" spans="3:11" x14ac:dyDescent="0.2">
      <c r="C160" s="6"/>
      <c r="D160" s="6"/>
      <c r="E160" s="6"/>
      <c r="F160" s="6"/>
      <c r="G160" s="6"/>
      <c r="H160" s="6"/>
      <c r="I160" s="6"/>
      <c r="J160" s="6"/>
      <c r="K160" s="6"/>
    </row>
    <row r="161" spans="3:11" x14ac:dyDescent="0.2">
      <c r="C161" s="6"/>
      <c r="D161" s="6"/>
      <c r="E161" s="6"/>
      <c r="F161" s="6"/>
      <c r="G161" s="6"/>
      <c r="H161" s="6"/>
      <c r="I161" s="6"/>
      <c r="J161" s="6"/>
      <c r="K161" s="6"/>
    </row>
    <row r="162" spans="3:11" x14ac:dyDescent="0.2">
      <c r="C162" s="6"/>
      <c r="D162" s="6"/>
      <c r="E162" s="6"/>
      <c r="F162" s="6"/>
      <c r="G162" s="6"/>
      <c r="H162" s="6"/>
      <c r="I162" s="6"/>
      <c r="J162" s="6"/>
      <c r="K162" s="6"/>
    </row>
    <row r="163" spans="3:11" x14ac:dyDescent="0.2">
      <c r="C163" s="6"/>
      <c r="D163" s="6"/>
      <c r="E163" s="6"/>
      <c r="F163" s="6"/>
      <c r="G163" s="6"/>
      <c r="H163" s="6"/>
      <c r="I163" s="6"/>
      <c r="J163" s="6"/>
      <c r="K163" s="6"/>
    </row>
    <row r="164" spans="3:11" x14ac:dyDescent="0.2">
      <c r="C164" s="6"/>
      <c r="D164" s="6"/>
      <c r="E164" s="6"/>
      <c r="F164" s="6"/>
      <c r="G164" s="6"/>
      <c r="H164" s="6"/>
      <c r="I164" s="6"/>
      <c r="J164" s="6"/>
      <c r="K164" s="6"/>
    </row>
    <row r="165" spans="3:11" x14ac:dyDescent="0.2">
      <c r="C165" s="6"/>
      <c r="D165" s="6"/>
      <c r="E165" s="6"/>
      <c r="F165" s="6"/>
      <c r="G165" s="6"/>
      <c r="H165" s="6"/>
      <c r="I165" s="6"/>
      <c r="J165" s="6"/>
      <c r="K165" s="6"/>
    </row>
    <row r="166" spans="3:11" x14ac:dyDescent="0.2">
      <c r="C166" s="6"/>
      <c r="D166" s="6"/>
      <c r="E166" s="6"/>
      <c r="F166" s="6"/>
      <c r="G166" s="6"/>
      <c r="H166" s="6"/>
      <c r="I166" s="6"/>
      <c r="J166" s="6"/>
      <c r="K166" s="6"/>
    </row>
    <row r="167" spans="3:11" x14ac:dyDescent="0.2">
      <c r="C167" s="6"/>
      <c r="D167" s="6"/>
      <c r="E167" s="6"/>
      <c r="F167" s="6"/>
      <c r="G167" s="6"/>
      <c r="H167" s="6"/>
      <c r="I167" s="6"/>
      <c r="J167" s="6"/>
      <c r="K167" s="6"/>
    </row>
    <row r="168" spans="3:11" x14ac:dyDescent="0.2">
      <c r="C168" s="6"/>
      <c r="D168" s="6"/>
      <c r="E168" s="6"/>
      <c r="F168" s="6"/>
      <c r="G168" s="6"/>
      <c r="H168" s="6"/>
      <c r="I168" s="6"/>
      <c r="J168" s="6"/>
      <c r="K168" s="6"/>
    </row>
  </sheetData>
  <sheetProtection algorithmName="SHA-512" hashValue="t5bnjB+BglyYOr+HrxyNB243n/QoMbyu4SpLxdY77MtruiCEzpHg03EDXXjGqpXRslTwhPPZwThthp6bdxtiuA==" saltValue="XLa823Jl6YPpcEDGK1MwZQ==" spinCount="100000" sheet="1" selectLockedCells="1"/>
  <mergeCells count="102">
    <mergeCell ref="A45:A46"/>
    <mergeCell ref="B45:B46"/>
    <mergeCell ref="E51:H51"/>
    <mergeCell ref="E52:K52"/>
    <mergeCell ref="E53:K53"/>
    <mergeCell ref="E54:K54"/>
    <mergeCell ref="E55:K55"/>
    <mergeCell ref="E56:F56"/>
    <mergeCell ref="F39:K39"/>
    <mergeCell ref="C24:E24"/>
    <mergeCell ref="C35:E36"/>
    <mergeCell ref="F35:K36"/>
    <mergeCell ref="F32:G32"/>
    <mergeCell ref="J32:K32"/>
    <mergeCell ref="F33:K33"/>
    <mergeCell ref="F34:K34"/>
    <mergeCell ref="F37:K37"/>
    <mergeCell ref="E57:K57"/>
    <mergeCell ref="C45:K46"/>
    <mergeCell ref="F38:K38"/>
    <mergeCell ref="D1:K2"/>
    <mergeCell ref="D3:K3"/>
    <mergeCell ref="D4:K4"/>
    <mergeCell ref="D5:K6"/>
    <mergeCell ref="C20:K20"/>
    <mergeCell ref="L41:L43"/>
    <mergeCell ref="C39:E39"/>
    <mergeCell ref="C7:F7"/>
    <mergeCell ref="C8:F8"/>
    <mergeCell ref="G8:H8"/>
    <mergeCell ref="G7:H7"/>
    <mergeCell ref="F25:K25"/>
    <mergeCell ref="C19:E19"/>
    <mergeCell ref="C9:F9"/>
    <mergeCell ref="G9:H9"/>
    <mergeCell ref="F24:K24"/>
    <mergeCell ref="F26:K26"/>
    <mergeCell ref="F27:K27"/>
    <mergeCell ref="F28:K28"/>
    <mergeCell ref="F29:K29"/>
    <mergeCell ref="F30:K30"/>
    <mergeCell ref="C11:K14"/>
    <mergeCell ref="C23:E23"/>
    <mergeCell ref="F19:K19"/>
    <mergeCell ref="C10:F10"/>
    <mergeCell ref="G10:H10"/>
    <mergeCell ref="C77:K82"/>
    <mergeCell ref="A77:A82"/>
    <mergeCell ref="B77:B82"/>
    <mergeCell ref="C60:D60"/>
    <mergeCell ref="E60:K60"/>
    <mergeCell ref="C38:E38"/>
    <mergeCell ref="F23:K23"/>
    <mergeCell ref="C41:K43"/>
    <mergeCell ref="A41:A43"/>
    <mergeCell ref="B41:B43"/>
    <mergeCell ref="B11:B14"/>
    <mergeCell ref="F21:K21"/>
    <mergeCell ref="F22:I22"/>
    <mergeCell ref="C22:E22"/>
    <mergeCell ref="C21:E21"/>
    <mergeCell ref="A30:A31"/>
    <mergeCell ref="B30:B31"/>
    <mergeCell ref="C30:E31"/>
    <mergeCell ref="C27:E27"/>
    <mergeCell ref="F31:K31"/>
    <mergeCell ref="C26:E26"/>
    <mergeCell ref="C25:E25"/>
    <mergeCell ref="F104:K104"/>
    <mergeCell ref="F105:K105"/>
    <mergeCell ref="F107:K107"/>
    <mergeCell ref="F106:G106"/>
    <mergeCell ref="J106:K106"/>
    <mergeCell ref="E62:K62"/>
    <mergeCell ref="A93:A100"/>
    <mergeCell ref="B93:B100"/>
    <mergeCell ref="C85:K89"/>
    <mergeCell ref="C93:K100"/>
    <mergeCell ref="C111:K117"/>
    <mergeCell ref="E58:K58"/>
    <mergeCell ref="E61:K61"/>
    <mergeCell ref="C63:K63"/>
    <mergeCell ref="E65:F65"/>
    <mergeCell ref="E59:K59"/>
    <mergeCell ref="J73:K73"/>
    <mergeCell ref="J72:K72"/>
    <mergeCell ref="J71:K71"/>
    <mergeCell ref="J70:K70"/>
    <mergeCell ref="J69:K69"/>
    <mergeCell ref="E69:G69"/>
    <mergeCell ref="E70:G70"/>
    <mergeCell ref="E71:G71"/>
    <mergeCell ref="E72:G72"/>
    <mergeCell ref="E73:G73"/>
    <mergeCell ref="H69:I69"/>
    <mergeCell ref="H70:I70"/>
    <mergeCell ref="H71:I71"/>
    <mergeCell ref="H72:I72"/>
    <mergeCell ref="H73:I73"/>
    <mergeCell ref="C102:E102"/>
    <mergeCell ref="F102:K102"/>
    <mergeCell ref="F103:K103"/>
  </mergeCells>
  <phoneticPr fontId="9" type="noConversion"/>
  <conditionalFormatting sqref="F25:K25">
    <cfRule type="expression" dxfId="31" priority="36">
      <formula>$C$25&lt;&gt;""</formula>
    </cfRule>
  </conditionalFormatting>
  <conditionalFormatting sqref="F26:K26">
    <cfRule type="expression" dxfId="30" priority="35">
      <formula>$C$26&lt;&gt;""</formula>
    </cfRule>
  </conditionalFormatting>
  <conditionalFormatting sqref="E54:K54">
    <cfRule type="expression" dxfId="29" priority="34">
      <formula>$C$54&lt;&gt;""</formula>
    </cfRule>
  </conditionalFormatting>
  <conditionalFormatting sqref="E61:K61">
    <cfRule type="expression" dxfId="28" priority="33">
      <formula>$C$61&lt;&gt;""</formula>
    </cfRule>
  </conditionalFormatting>
  <conditionalFormatting sqref="K22">
    <cfRule type="expression" dxfId="27" priority="32">
      <formula>$J$22&lt;&gt;""</formula>
    </cfRule>
  </conditionalFormatting>
  <conditionalFormatting sqref="F24:K24">
    <cfRule type="expression" dxfId="26" priority="30">
      <formula>$C$24&lt;&gt;""</formula>
    </cfRule>
  </conditionalFormatting>
  <conditionalFormatting sqref="C41:K43">
    <cfRule type="expression" dxfId="25" priority="29">
      <formula>$C$39&lt;&gt;""</formula>
    </cfRule>
  </conditionalFormatting>
  <conditionalFormatting sqref="F30:K31 F34:K34">
    <cfRule type="expression" dxfId="24" priority="28">
      <formula>$C$30&lt;&gt;""</formula>
    </cfRule>
  </conditionalFormatting>
  <conditionalFormatting sqref="C10:F10">
    <cfRule type="expression" dxfId="23" priority="24">
      <formula>$G$9="Access to the Suppliers Portal"</formula>
    </cfRule>
    <cfRule type="expression" dxfId="22" priority="25">
      <formula>$G$9="Acceso al Portal de Pago"</formula>
    </cfRule>
  </conditionalFormatting>
  <conditionalFormatting sqref="G10:H10">
    <cfRule type="expression" dxfId="21" priority="22">
      <formula>$G$9="Acceso al Portal de Pago"</formula>
    </cfRule>
    <cfRule type="expression" dxfId="20" priority="23">
      <formula>$G$9="Access to the Suppliers Portal"</formula>
    </cfRule>
  </conditionalFormatting>
  <conditionalFormatting sqref="G9:H9">
    <cfRule type="expression" dxfId="19" priority="20">
      <formula>$G$10&lt;&gt;""</formula>
    </cfRule>
    <cfRule type="expression" dxfId="18" priority="21">
      <formula>$G$10=""</formula>
    </cfRule>
  </conditionalFormatting>
  <conditionalFormatting sqref="E62:K62">
    <cfRule type="expression" dxfId="17" priority="19">
      <formula>$C$62&lt;&gt;""</formula>
    </cfRule>
  </conditionalFormatting>
  <conditionalFormatting sqref="F35:K36">
    <cfRule type="expression" dxfId="16" priority="18">
      <formula>$C$35&lt;&gt;""</formula>
    </cfRule>
  </conditionalFormatting>
  <conditionalFormatting sqref="F37:K37">
    <cfRule type="expression" dxfId="15" priority="17">
      <formula>$C$37&lt;&gt;""</formula>
    </cfRule>
  </conditionalFormatting>
  <conditionalFormatting sqref="F38:K38">
    <cfRule type="expression" dxfId="14" priority="16">
      <formula>$C$38&lt;&gt;""</formula>
    </cfRule>
  </conditionalFormatting>
  <conditionalFormatting sqref="F39:K39">
    <cfRule type="expression" dxfId="13" priority="15">
      <formula>$C$39&lt;&gt;""</formula>
    </cfRule>
  </conditionalFormatting>
  <conditionalFormatting sqref="E53:K53">
    <cfRule type="expression" dxfId="12" priority="14">
      <formula>$C$53&lt;&gt;""</formula>
    </cfRule>
  </conditionalFormatting>
  <conditionalFormatting sqref="E60:K60">
    <cfRule type="expression" dxfId="11" priority="13">
      <formula>$C$60&lt;&gt;""</formula>
    </cfRule>
  </conditionalFormatting>
  <conditionalFormatting sqref="E51:H51">
    <cfRule type="expression" dxfId="10" priority="12">
      <formula>$C$51&lt;&gt;""</formula>
    </cfRule>
  </conditionalFormatting>
  <conditionalFormatting sqref="E52:K52">
    <cfRule type="expression" dxfId="9" priority="11">
      <formula>$C$52&lt;&gt;""</formula>
    </cfRule>
  </conditionalFormatting>
  <conditionalFormatting sqref="E55:K55">
    <cfRule type="expression" dxfId="8" priority="10">
      <formula>$C$55&lt;&gt;""</formula>
    </cfRule>
  </conditionalFormatting>
  <conditionalFormatting sqref="E56:F56">
    <cfRule type="expression" dxfId="7" priority="9">
      <formula>$C$56&lt;&gt;""</formula>
    </cfRule>
  </conditionalFormatting>
  <conditionalFormatting sqref="E57:K57">
    <cfRule type="expression" dxfId="6" priority="8">
      <formula>$C$57&lt;&gt;""</formula>
    </cfRule>
  </conditionalFormatting>
  <conditionalFormatting sqref="E58:K58">
    <cfRule type="expression" dxfId="5" priority="7">
      <formula>$C$58&lt;&gt;""</formula>
    </cfRule>
  </conditionalFormatting>
  <conditionalFormatting sqref="F23:K23">
    <cfRule type="expression" dxfId="4" priority="6">
      <formula>$C$23&lt;&gt;""</formula>
    </cfRule>
  </conditionalFormatting>
  <conditionalFormatting sqref="F29:K29">
    <cfRule type="expression" dxfId="3" priority="5">
      <formula>$C$28&lt;&gt;""</formula>
    </cfRule>
  </conditionalFormatting>
  <conditionalFormatting sqref="E65:F65">
    <cfRule type="expression" dxfId="2" priority="3">
      <formula>$C$65&lt;&gt;""</formula>
    </cfRule>
  </conditionalFormatting>
  <conditionalFormatting sqref="E69:G70 J69:K71">
    <cfRule type="expression" dxfId="1" priority="1">
      <formula>$E$65="Yes"</formula>
    </cfRule>
    <cfRule type="expression" dxfId="0" priority="2">
      <formula>$E$65="Si"</formula>
    </cfRule>
  </conditionalFormatting>
  <dataValidations count="6">
    <dataValidation type="list" allowBlank="1" showInputMessage="1" showErrorMessage="1" sqref="G8" xr:uid="{8A3A3B18-9527-4356-A567-08B874A89D49}">
      <formula1>INDIRECT($B$8)</formula1>
    </dataValidation>
    <dataValidation type="list" allowBlank="1" showInputMessage="1" showErrorMessage="1" sqref="G9 M24:M25" xr:uid="{C6544FBD-2EE6-4AAB-BF9C-B583F72ADD96}">
      <formula1>INDIRECT($B$9)</formula1>
    </dataValidation>
    <dataValidation type="list" allowBlank="1" showInputMessage="1" showErrorMessage="1" sqref="E51" xr:uid="{C69D8B19-8894-49DE-A96E-FD1D159E963A}">
      <formula1>INDIRECT($I$51)</formula1>
    </dataValidation>
    <dataValidation type="list" allowBlank="1" showInputMessage="1" showErrorMessage="1" sqref="E56:F56" xr:uid="{06DF40FC-BBDF-4369-9908-64507DC50278}">
      <formula1>INDIRECT($L$56)</formula1>
    </dataValidation>
    <dataValidation type="list" allowBlank="1" showInputMessage="1" showErrorMessage="1" sqref="G10:H10" xr:uid="{6DEBC73B-B8CA-4AFE-802B-B1C1162C5768}">
      <formula1>INDIRECT($B$10)</formula1>
    </dataValidation>
    <dataValidation type="list" allowBlank="1" showInputMessage="1" showErrorMessage="1" sqref="E65:F65" xr:uid="{A4EA5A34-B84D-42C5-9ED9-A24B970CA481}">
      <formula1>INDIRECT($L$65)</formula1>
    </dataValidation>
  </dataValidations>
  <pageMargins left="0.25" right="0.25" top="0.75" bottom="0.75" header="0.3" footer="0.3"/>
  <pageSetup paperSize="5" orientation="portrait" r:id="rId1"/>
  <ignoredErrors>
    <ignoredError sqref="G10"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BAC7D1D-C2E8-4094-B4A6-4DEB8312A505}">
          <x14:formula1>
            <xm:f>LoV!$M$18:$M$20</xm:f>
          </x14:formula1>
          <xm:sqref>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6"/>
  <sheetViews>
    <sheetView topLeftCell="L1" workbookViewId="0">
      <pane ySplit="1" topLeftCell="A2" activePane="bottomLeft" state="frozen"/>
      <selection pane="bottomLeft" activeCell="L2" sqref="L2"/>
    </sheetView>
  </sheetViews>
  <sheetFormatPr defaultRowHeight="15" x14ac:dyDescent="0.25"/>
  <cols>
    <col min="1" max="4" width="0" hidden="1" customWidth="1"/>
    <col min="5" max="6" width="31.85546875" hidden="1" customWidth="1"/>
    <col min="7" max="7" width="33.85546875" hidden="1" customWidth="1"/>
    <col min="8" max="8" width="42.85546875" hidden="1" customWidth="1"/>
    <col min="9" max="11" width="0" hidden="1" customWidth="1"/>
    <col min="12" max="12" width="18.85546875" bestFit="1" customWidth="1"/>
    <col min="13" max="13" width="7.85546875" bestFit="1" customWidth="1"/>
    <col min="14" max="14" width="27" bestFit="1" customWidth="1"/>
    <col min="15" max="15" width="43.28515625" bestFit="1" customWidth="1"/>
    <col min="17" max="18" width="12.7109375" bestFit="1" customWidth="1"/>
  </cols>
  <sheetData>
    <row r="1" spans="1:31" x14ac:dyDescent="0.25">
      <c r="A1" s="1" t="s">
        <v>0</v>
      </c>
      <c r="B1" s="1"/>
      <c r="C1" s="1" t="s">
        <v>19</v>
      </c>
      <c r="D1" s="1" t="s">
        <v>1</v>
      </c>
      <c r="E1" s="1" t="s">
        <v>8</v>
      </c>
      <c r="F1" s="1" t="s">
        <v>7</v>
      </c>
      <c r="G1" s="1" t="s">
        <v>11</v>
      </c>
      <c r="H1" s="1" t="s">
        <v>12</v>
      </c>
      <c r="I1" s="1" t="s">
        <v>107</v>
      </c>
      <c r="L1" s="1" t="s">
        <v>115</v>
      </c>
      <c r="M1" s="1" t="s">
        <v>108</v>
      </c>
      <c r="N1" s="1" t="s">
        <v>156</v>
      </c>
      <c r="O1" s="1" t="s">
        <v>109</v>
      </c>
      <c r="Q1" s="1" t="s">
        <v>157</v>
      </c>
      <c r="R1" s="1" t="s">
        <v>158</v>
      </c>
      <c r="S1" s="1" t="s">
        <v>160</v>
      </c>
      <c r="T1" s="1" t="s">
        <v>161</v>
      </c>
      <c r="U1" s="1" t="s">
        <v>219</v>
      </c>
      <c r="V1" s="1" t="s">
        <v>220</v>
      </c>
      <c r="W1" s="1" t="s">
        <v>184</v>
      </c>
      <c r="X1" s="1" t="s">
        <v>162</v>
      </c>
      <c r="Y1" s="1" t="s">
        <v>163</v>
      </c>
      <c r="Z1" s="1" t="s">
        <v>164</v>
      </c>
      <c r="AA1" s="1" t="s">
        <v>165</v>
      </c>
      <c r="AB1" s="1" t="s">
        <v>246</v>
      </c>
      <c r="AC1" s="1" t="s">
        <v>247</v>
      </c>
      <c r="AD1" s="1" t="s">
        <v>275</v>
      </c>
      <c r="AE1" s="1" t="s">
        <v>276</v>
      </c>
    </row>
    <row r="2" spans="1:31" s="3" customFormat="1" x14ac:dyDescent="0.25">
      <c r="E2" s="3" t="s">
        <v>15</v>
      </c>
      <c r="F2" s="3" t="s">
        <v>15</v>
      </c>
      <c r="G2" s="3" t="s">
        <v>16</v>
      </c>
      <c r="H2" s="3" t="s">
        <v>16</v>
      </c>
      <c r="L2" s="3" t="s">
        <v>154</v>
      </c>
      <c r="M2" s="3" t="s">
        <v>2</v>
      </c>
      <c r="N2" s="3" t="str">
        <f>_xlfn.CONCAT(L2,"_",M2)</f>
        <v>Header_Español</v>
      </c>
      <c r="O2" s="3" t="s">
        <v>148</v>
      </c>
      <c r="Q2" s="3" t="s">
        <v>16</v>
      </c>
      <c r="R2" s="3" t="s">
        <v>16</v>
      </c>
      <c r="S2" t="s">
        <v>4</v>
      </c>
      <c r="T2" t="s">
        <v>13</v>
      </c>
      <c r="U2" t="s">
        <v>221</v>
      </c>
      <c r="V2" t="s">
        <v>223</v>
      </c>
      <c r="W2" t="s">
        <v>16</v>
      </c>
      <c r="X2" t="s">
        <v>59</v>
      </c>
      <c r="Y2" t="s">
        <v>306</v>
      </c>
      <c r="Z2" t="s">
        <v>166</v>
      </c>
      <c r="AA2" s="3" t="s">
        <v>72</v>
      </c>
      <c r="AB2" s="3" t="s">
        <v>221</v>
      </c>
      <c r="AC2" s="3" t="s">
        <v>223</v>
      </c>
      <c r="AD2" s="3" t="s">
        <v>221</v>
      </c>
      <c r="AE2" s="3" t="s">
        <v>223</v>
      </c>
    </row>
    <row r="3" spans="1:31" s="3" customFormat="1" x14ac:dyDescent="0.25">
      <c r="G3" s="3" t="s">
        <v>18</v>
      </c>
      <c r="H3" s="3" t="s">
        <v>18</v>
      </c>
      <c r="L3" s="3" t="s">
        <v>154</v>
      </c>
      <c r="M3" s="3" t="s">
        <v>3</v>
      </c>
      <c r="N3" s="3" t="str">
        <f t="shared" ref="N3:N15" si="0">_xlfn.CONCAT(L3,"_",M3)</f>
        <v>Header_English</v>
      </c>
      <c r="O3" s="3" t="s">
        <v>149</v>
      </c>
      <c r="Q3" s="3" t="s">
        <v>17</v>
      </c>
      <c r="R3" s="3" t="s">
        <v>159</v>
      </c>
      <c r="S3" t="s">
        <v>5</v>
      </c>
      <c r="T3" t="s">
        <v>14</v>
      </c>
      <c r="U3" t="s">
        <v>222</v>
      </c>
      <c r="V3" t="s">
        <v>222</v>
      </c>
      <c r="W3"/>
      <c r="X3" t="s">
        <v>62</v>
      </c>
      <c r="Y3" t="s">
        <v>61</v>
      </c>
      <c r="Z3" t="s">
        <v>39</v>
      </c>
      <c r="AA3" s="3" t="s">
        <v>73</v>
      </c>
      <c r="AD3" s="3" t="s">
        <v>222</v>
      </c>
      <c r="AE3" s="3" t="s">
        <v>222</v>
      </c>
    </row>
    <row r="4" spans="1:31" x14ac:dyDescent="0.25">
      <c r="E4" t="s">
        <v>105</v>
      </c>
      <c r="F4" t="s">
        <v>105</v>
      </c>
      <c r="L4" s="3" t="s">
        <v>154</v>
      </c>
      <c r="M4" s="3" t="s">
        <v>2</v>
      </c>
      <c r="N4" s="3" t="str">
        <f t="shared" si="0"/>
        <v>Header_Español</v>
      </c>
      <c r="O4" t="s">
        <v>150</v>
      </c>
      <c r="S4" t="s">
        <v>185</v>
      </c>
      <c r="T4" t="s">
        <v>186</v>
      </c>
    </row>
    <row r="5" spans="1:31" x14ac:dyDescent="0.25">
      <c r="E5" t="s">
        <v>104</v>
      </c>
      <c r="G5" t="s">
        <v>2</v>
      </c>
      <c r="H5" t="s">
        <v>2</v>
      </c>
      <c r="L5" s="3" t="s">
        <v>154</v>
      </c>
      <c r="M5" s="3" t="s">
        <v>3</v>
      </c>
      <c r="N5" s="3" t="str">
        <f t="shared" si="0"/>
        <v>Header_English</v>
      </c>
      <c r="O5" t="s">
        <v>151</v>
      </c>
    </row>
    <row r="6" spans="1:31" x14ac:dyDescent="0.25">
      <c r="F6" t="s">
        <v>106</v>
      </c>
      <c r="G6" t="s">
        <v>3</v>
      </c>
      <c r="H6" t="s">
        <v>3</v>
      </c>
      <c r="L6" s="3" t="s">
        <v>154</v>
      </c>
      <c r="M6" s="3" t="s">
        <v>2</v>
      </c>
      <c r="N6" s="3" t="str">
        <f t="shared" si="0"/>
        <v>Header_Español</v>
      </c>
      <c r="O6" t="s">
        <v>152</v>
      </c>
    </row>
    <row r="7" spans="1:31" x14ac:dyDescent="0.25">
      <c r="A7">
        <v>840</v>
      </c>
      <c r="D7" t="s">
        <v>4</v>
      </c>
      <c r="E7" t="s">
        <v>6</v>
      </c>
      <c r="F7" t="s">
        <v>9</v>
      </c>
      <c r="G7" t="s">
        <v>4</v>
      </c>
      <c r="H7" t="s">
        <v>13</v>
      </c>
      <c r="L7" s="3" t="s">
        <v>154</v>
      </c>
      <c r="M7" s="3" t="s">
        <v>3</v>
      </c>
      <c r="N7" s="3" t="str">
        <f t="shared" si="0"/>
        <v>Header_English</v>
      </c>
      <c r="O7" t="s">
        <v>153</v>
      </c>
    </row>
    <row r="8" spans="1:31" x14ac:dyDescent="0.25">
      <c r="G8" t="s">
        <v>5</v>
      </c>
      <c r="H8" t="s">
        <v>14</v>
      </c>
      <c r="L8" s="3" t="s">
        <v>280</v>
      </c>
      <c r="M8" s="3" t="s">
        <v>2</v>
      </c>
      <c r="N8" s="3" t="str">
        <f t="shared" si="0"/>
        <v>Header_Type_Español</v>
      </c>
      <c r="O8" t="s">
        <v>167</v>
      </c>
    </row>
    <row r="9" spans="1:31" x14ac:dyDescent="0.25">
      <c r="A9">
        <v>840</v>
      </c>
      <c r="D9" t="s">
        <v>5</v>
      </c>
      <c r="E9" s="2" t="s">
        <v>10</v>
      </c>
      <c r="F9" s="2" t="s">
        <v>10</v>
      </c>
      <c r="L9" s="3" t="s">
        <v>280</v>
      </c>
      <c r="M9" s="3" t="s">
        <v>3</v>
      </c>
      <c r="N9" s="3" t="str">
        <f t="shared" si="0"/>
        <v>Header_Type_English</v>
      </c>
      <c r="O9" t="s">
        <v>168</v>
      </c>
    </row>
    <row r="10" spans="1:31" x14ac:dyDescent="0.25">
      <c r="E10" s="2"/>
      <c r="F10" s="2"/>
      <c r="L10" s="3" t="s">
        <v>277</v>
      </c>
      <c r="M10" s="3" t="s">
        <v>2</v>
      </c>
      <c r="N10" s="3" t="str">
        <f t="shared" ref="N10" si="1">_xlfn.CONCAT(L10,"_",M10)</f>
        <v>Header_Access_Español</v>
      </c>
      <c r="O10" t="s">
        <v>278</v>
      </c>
    </row>
    <row r="11" spans="1:31" x14ac:dyDescent="0.25">
      <c r="E11" s="2"/>
      <c r="F11" s="2"/>
      <c r="L11" s="3" t="s">
        <v>277</v>
      </c>
      <c r="M11" s="3" t="s">
        <v>3</v>
      </c>
      <c r="N11" s="3" t="str">
        <f t="shared" ref="N11" si="2">_xlfn.CONCAT(L11,"_",M11)</f>
        <v>Header_Access_English</v>
      </c>
      <c r="O11" t="s">
        <v>279</v>
      </c>
    </row>
    <row r="12" spans="1:31" x14ac:dyDescent="0.25">
      <c r="A12">
        <v>840</v>
      </c>
      <c r="C12" t="s">
        <v>33</v>
      </c>
      <c r="D12" t="s">
        <v>20</v>
      </c>
      <c r="E12" t="s">
        <v>94</v>
      </c>
      <c r="F12" t="s">
        <v>95</v>
      </c>
      <c r="L12" s="3" t="s">
        <v>16</v>
      </c>
      <c r="M12" s="3" t="s">
        <v>2</v>
      </c>
      <c r="N12" s="3" t="str">
        <f t="shared" si="0"/>
        <v>Local_Español</v>
      </c>
      <c r="O12" t="s">
        <v>169</v>
      </c>
    </row>
    <row r="13" spans="1:31" x14ac:dyDescent="0.25">
      <c r="B13" t="s">
        <v>51</v>
      </c>
      <c r="D13" t="s">
        <v>52</v>
      </c>
      <c r="E13" t="s">
        <v>94</v>
      </c>
      <c r="F13" t="s">
        <v>95</v>
      </c>
      <c r="L13" s="3" t="s">
        <v>16</v>
      </c>
      <c r="M13" s="3" t="s">
        <v>3</v>
      </c>
      <c r="N13" s="3" t="str">
        <f t="shared" si="0"/>
        <v>Local_English</v>
      </c>
      <c r="O13" t="s">
        <v>170</v>
      </c>
    </row>
    <row r="14" spans="1:31" x14ac:dyDescent="0.25">
      <c r="A14">
        <v>840</v>
      </c>
      <c r="D14" t="s">
        <v>21</v>
      </c>
      <c r="E14" t="s">
        <v>21</v>
      </c>
      <c r="F14" t="s">
        <v>93</v>
      </c>
      <c r="L14" s="3" t="s">
        <v>17</v>
      </c>
      <c r="M14" s="3" t="s">
        <v>2</v>
      </c>
      <c r="N14" s="3" t="str">
        <f t="shared" si="0"/>
        <v>Internacional_Español</v>
      </c>
      <c r="O14" t="s">
        <v>171</v>
      </c>
    </row>
    <row r="15" spans="1:31" x14ac:dyDescent="0.25">
      <c r="A15">
        <v>840</v>
      </c>
      <c r="D15" t="s">
        <v>22</v>
      </c>
      <c r="E15" t="s">
        <v>22</v>
      </c>
      <c r="F15" t="s">
        <v>22</v>
      </c>
      <c r="I15" t="s">
        <v>90</v>
      </c>
      <c r="L15" s="3" t="s">
        <v>159</v>
      </c>
      <c r="M15" s="3" t="s">
        <v>3</v>
      </c>
      <c r="N15" s="3" t="str">
        <f t="shared" si="0"/>
        <v>International_English</v>
      </c>
      <c r="O15" t="s">
        <v>172</v>
      </c>
    </row>
    <row r="16" spans="1:31" x14ac:dyDescent="0.25">
      <c r="A16">
        <v>840</v>
      </c>
      <c r="D16" t="s">
        <v>23</v>
      </c>
      <c r="E16" t="s">
        <v>23</v>
      </c>
      <c r="F16" t="s">
        <v>23</v>
      </c>
      <c r="I16" t="s">
        <v>90</v>
      </c>
      <c r="L16" s="3" t="s">
        <v>159</v>
      </c>
      <c r="M16" s="3" t="s">
        <v>2</v>
      </c>
      <c r="N16" s="3" t="str">
        <f>_xlfn.CONCAT(L16,"_",M16)</f>
        <v>International_Español</v>
      </c>
      <c r="O16" t="s">
        <v>171</v>
      </c>
    </row>
    <row r="17" spans="1:15" x14ac:dyDescent="0.25">
      <c r="B17" t="s">
        <v>51</v>
      </c>
      <c r="D17" t="s">
        <v>55</v>
      </c>
      <c r="E17" t="s">
        <v>55</v>
      </c>
      <c r="F17" t="s">
        <v>80</v>
      </c>
      <c r="L17" s="3" t="s">
        <v>17</v>
      </c>
      <c r="M17" s="3" t="s">
        <v>3</v>
      </c>
      <c r="N17" s="3" t="str">
        <f>_xlfn.CONCAT(L17,"_",M17)</f>
        <v>Internacional_English</v>
      </c>
      <c r="O17" t="s">
        <v>172</v>
      </c>
    </row>
    <row r="18" spans="1:15" x14ac:dyDescent="0.25">
      <c r="A18">
        <v>840</v>
      </c>
      <c r="D18" t="s">
        <v>24</v>
      </c>
      <c r="E18" t="s">
        <v>24</v>
      </c>
      <c r="F18" t="s">
        <v>89</v>
      </c>
      <c r="I18" t="s">
        <v>90</v>
      </c>
      <c r="L18" s="3" t="s">
        <v>116</v>
      </c>
      <c r="M18" s="3" t="s">
        <v>155</v>
      </c>
      <c r="N18" s="3" t="str">
        <f t="shared" ref="N18:N24" si="3">_xlfn.CONCAT(L18,"_",M18)</f>
        <v>Lang_-</v>
      </c>
      <c r="O18" t="s">
        <v>105</v>
      </c>
    </row>
    <row r="19" spans="1:15" x14ac:dyDescent="0.25">
      <c r="A19">
        <v>840</v>
      </c>
      <c r="D19" t="s">
        <v>25</v>
      </c>
      <c r="E19" t="s">
        <v>25</v>
      </c>
      <c r="F19" t="s">
        <v>92</v>
      </c>
      <c r="L19" s="3" t="s">
        <v>116</v>
      </c>
      <c r="M19" s="3" t="s">
        <v>2</v>
      </c>
      <c r="N19" s="3" t="str">
        <f t="shared" si="3"/>
        <v>Lang_Español</v>
      </c>
      <c r="O19" t="s">
        <v>105</v>
      </c>
    </row>
    <row r="20" spans="1:15" x14ac:dyDescent="0.25">
      <c r="A20">
        <v>840</v>
      </c>
      <c r="D20" t="s">
        <v>26</v>
      </c>
      <c r="E20" t="s">
        <v>26</v>
      </c>
      <c r="F20" t="s">
        <v>78</v>
      </c>
      <c r="I20" t="s">
        <v>27</v>
      </c>
      <c r="L20" t="s">
        <v>116</v>
      </c>
      <c r="M20" t="s">
        <v>3</v>
      </c>
      <c r="N20" s="3" t="str">
        <f t="shared" si="3"/>
        <v>Lang_English</v>
      </c>
      <c r="O20" t="s">
        <v>106</v>
      </c>
    </row>
    <row r="21" spans="1:15" x14ac:dyDescent="0.25">
      <c r="B21" t="s">
        <v>51</v>
      </c>
      <c r="D21" t="s">
        <v>53</v>
      </c>
      <c r="E21" t="s">
        <v>26</v>
      </c>
      <c r="F21" t="s">
        <v>78</v>
      </c>
      <c r="L21" t="s">
        <v>117</v>
      </c>
      <c r="M21" t="s">
        <v>2</v>
      </c>
      <c r="N21" s="3" t="str">
        <f t="shared" si="3"/>
        <v>Sup_Type_Español</v>
      </c>
      <c r="O21" t="s">
        <v>110</v>
      </c>
    </row>
    <row r="22" spans="1:15" x14ac:dyDescent="0.25">
      <c r="B22" t="s">
        <v>51</v>
      </c>
      <c r="D22" t="s">
        <v>54</v>
      </c>
      <c r="E22" t="s">
        <v>54</v>
      </c>
      <c r="F22" t="s">
        <v>79</v>
      </c>
      <c r="L22" t="s">
        <v>117</v>
      </c>
      <c r="M22" t="s">
        <v>3</v>
      </c>
      <c r="N22" s="3" t="str">
        <f t="shared" si="3"/>
        <v>Sup_Type_English</v>
      </c>
      <c r="O22" t="s">
        <v>111</v>
      </c>
    </row>
    <row r="23" spans="1:15" x14ac:dyDescent="0.25">
      <c r="A23">
        <v>840</v>
      </c>
      <c r="B23" t="s">
        <v>81</v>
      </c>
      <c r="D23" t="s">
        <v>28</v>
      </c>
      <c r="E23" t="s">
        <v>28</v>
      </c>
      <c r="F23" t="s">
        <v>82</v>
      </c>
      <c r="L23" t="s">
        <v>118</v>
      </c>
      <c r="M23" t="s">
        <v>2</v>
      </c>
      <c r="N23" s="3" t="str">
        <f t="shared" si="3"/>
        <v>Req_Type_Español</v>
      </c>
      <c r="O23" t="s">
        <v>112</v>
      </c>
    </row>
    <row r="24" spans="1:15" x14ac:dyDescent="0.25">
      <c r="B24" t="s">
        <v>51</v>
      </c>
      <c r="D24" t="s">
        <v>56</v>
      </c>
      <c r="E24" t="s">
        <v>91</v>
      </c>
      <c r="F24" t="s">
        <v>83</v>
      </c>
      <c r="L24" t="s">
        <v>118</v>
      </c>
      <c r="M24" t="s">
        <v>3</v>
      </c>
      <c r="N24" s="3" t="str">
        <f t="shared" si="3"/>
        <v>Req_Type_English</v>
      </c>
      <c r="O24" t="s">
        <v>113</v>
      </c>
    </row>
    <row r="25" spans="1:15" x14ac:dyDescent="0.25">
      <c r="A25">
        <v>840</v>
      </c>
      <c r="B25" t="s">
        <v>51</v>
      </c>
      <c r="D25" t="s">
        <v>29</v>
      </c>
      <c r="E25" t="s">
        <v>29</v>
      </c>
      <c r="F25" t="s">
        <v>84</v>
      </c>
      <c r="L25" t="s">
        <v>216</v>
      </c>
      <c r="M25" t="s">
        <v>2</v>
      </c>
      <c r="N25" s="3" t="str">
        <f t="shared" ref="N25:N57" si="4">_xlfn.CONCAT(L25,"_",M25)</f>
        <v>Req_Portal_Español</v>
      </c>
      <c r="O25" t="s">
        <v>217</v>
      </c>
    </row>
    <row r="26" spans="1:15" x14ac:dyDescent="0.25">
      <c r="A26">
        <v>840</v>
      </c>
      <c r="B26" t="s">
        <v>51</v>
      </c>
      <c r="D26" t="s">
        <v>30</v>
      </c>
      <c r="E26" t="s">
        <v>30</v>
      </c>
      <c r="F26" t="s">
        <v>30</v>
      </c>
      <c r="L26" t="s">
        <v>216</v>
      </c>
      <c r="M26" t="s">
        <v>3</v>
      </c>
      <c r="N26" s="3" t="str">
        <f t="shared" si="4"/>
        <v>Req_Portal_English</v>
      </c>
      <c r="O26" t="s">
        <v>218</v>
      </c>
    </row>
    <row r="27" spans="1:15" x14ac:dyDescent="0.25">
      <c r="A27">
        <v>840</v>
      </c>
      <c r="B27" t="s">
        <v>51</v>
      </c>
      <c r="D27" t="s">
        <v>31</v>
      </c>
      <c r="E27" t="s">
        <v>31</v>
      </c>
      <c r="F27" t="s">
        <v>86</v>
      </c>
      <c r="L27" t="s">
        <v>173</v>
      </c>
      <c r="M27" t="s">
        <v>2</v>
      </c>
      <c r="N27" s="3" t="str">
        <f t="shared" si="4"/>
        <v>Sect1_Español</v>
      </c>
      <c r="O27" t="s">
        <v>174</v>
      </c>
    </row>
    <row r="28" spans="1:15" x14ac:dyDescent="0.25">
      <c r="A28">
        <v>840</v>
      </c>
      <c r="B28" t="s">
        <v>51</v>
      </c>
      <c r="D28" t="s">
        <v>32</v>
      </c>
      <c r="E28" t="s">
        <v>32</v>
      </c>
      <c r="F28" t="s">
        <v>85</v>
      </c>
      <c r="L28" t="s">
        <v>173</v>
      </c>
      <c r="M28" t="s">
        <v>3</v>
      </c>
      <c r="N28" s="3" t="str">
        <f t="shared" si="4"/>
        <v>Sect1_English</v>
      </c>
      <c r="O28" t="s">
        <v>175</v>
      </c>
    </row>
    <row r="29" spans="1:15" x14ac:dyDescent="0.25">
      <c r="A29">
        <v>840</v>
      </c>
      <c r="C29" t="s">
        <v>34</v>
      </c>
      <c r="E29" t="s">
        <v>57</v>
      </c>
      <c r="F29" t="s">
        <v>58</v>
      </c>
      <c r="G29" t="s">
        <v>16</v>
      </c>
      <c r="H29" t="s">
        <v>16</v>
      </c>
      <c r="L29" t="s">
        <v>119</v>
      </c>
      <c r="M29" t="s">
        <v>2</v>
      </c>
      <c r="N29" s="3" t="str">
        <f t="shared" si="4"/>
        <v>Sup_Name_Español</v>
      </c>
      <c r="O29" t="s">
        <v>20</v>
      </c>
    </row>
    <row r="30" spans="1:15" x14ac:dyDescent="0.25">
      <c r="G30" t="s">
        <v>59</v>
      </c>
      <c r="H30" t="s">
        <v>60</v>
      </c>
      <c r="L30" t="s">
        <v>119</v>
      </c>
      <c r="M30" t="s">
        <v>3</v>
      </c>
      <c r="N30" s="3" t="str">
        <f t="shared" si="4"/>
        <v>Sup_Name_English</v>
      </c>
      <c r="O30" t="s">
        <v>252</v>
      </c>
    </row>
    <row r="31" spans="1:15" x14ac:dyDescent="0.25">
      <c r="G31" t="s">
        <v>62</v>
      </c>
      <c r="H31" t="s">
        <v>61</v>
      </c>
      <c r="L31" t="s">
        <v>176</v>
      </c>
      <c r="M31" t="s">
        <v>2</v>
      </c>
      <c r="N31" s="3" t="str">
        <f t="shared" si="4"/>
        <v>Razon_Disc_Español</v>
      </c>
      <c r="O31" t="s">
        <v>281</v>
      </c>
    </row>
    <row r="32" spans="1:15" x14ac:dyDescent="0.25">
      <c r="A32">
        <v>840</v>
      </c>
      <c r="B32" t="s">
        <v>51</v>
      </c>
      <c r="D32" t="s">
        <v>35</v>
      </c>
      <c r="E32" t="s">
        <v>35</v>
      </c>
      <c r="F32" t="s">
        <v>67</v>
      </c>
      <c r="L32" t="s">
        <v>176</v>
      </c>
      <c r="M32" t="s">
        <v>3</v>
      </c>
      <c r="N32" s="3" t="str">
        <f t="shared" si="4"/>
        <v>Razon_Disc_English</v>
      </c>
      <c r="O32" t="s">
        <v>282</v>
      </c>
    </row>
    <row r="33" spans="1:15" x14ac:dyDescent="0.25">
      <c r="B33" t="s">
        <v>51</v>
      </c>
      <c r="D33" t="s">
        <v>63</v>
      </c>
      <c r="E33" t="s">
        <v>63</v>
      </c>
      <c r="F33" t="s">
        <v>68</v>
      </c>
      <c r="L33" t="s">
        <v>120</v>
      </c>
      <c r="M33" t="s">
        <v>2</v>
      </c>
      <c r="N33" s="3" t="str">
        <f t="shared" si="4"/>
        <v>Com_Name_Español</v>
      </c>
      <c r="O33" t="s">
        <v>21</v>
      </c>
    </row>
    <row r="34" spans="1:15" x14ac:dyDescent="0.25">
      <c r="B34" t="s">
        <v>51</v>
      </c>
      <c r="D34" t="s">
        <v>64</v>
      </c>
      <c r="E34" t="s">
        <v>64</v>
      </c>
      <c r="F34" t="s">
        <v>69</v>
      </c>
      <c r="L34" t="s">
        <v>120</v>
      </c>
      <c r="M34" t="s">
        <v>3</v>
      </c>
      <c r="N34" s="3" t="str">
        <f t="shared" si="4"/>
        <v>Com_Name_English</v>
      </c>
      <c r="O34" t="s">
        <v>114</v>
      </c>
    </row>
    <row r="35" spans="1:15" x14ac:dyDescent="0.25">
      <c r="A35">
        <v>840</v>
      </c>
      <c r="B35" t="s">
        <v>51</v>
      </c>
      <c r="D35" t="s">
        <v>36</v>
      </c>
      <c r="E35" t="s">
        <v>36</v>
      </c>
      <c r="F35" t="s">
        <v>70</v>
      </c>
      <c r="L35" t="s">
        <v>22</v>
      </c>
      <c r="N35" s="3" t="str">
        <f t="shared" si="4"/>
        <v>RUC_</v>
      </c>
      <c r="O35" t="s">
        <v>22</v>
      </c>
    </row>
    <row r="36" spans="1:15" x14ac:dyDescent="0.25">
      <c r="A36">
        <v>840</v>
      </c>
      <c r="B36" t="s">
        <v>51</v>
      </c>
      <c r="D36" t="s">
        <v>37</v>
      </c>
      <c r="E36" t="s">
        <v>37</v>
      </c>
      <c r="F36" t="s">
        <v>71</v>
      </c>
      <c r="G36" t="s">
        <v>38</v>
      </c>
      <c r="H36" t="s">
        <v>72</v>
      </c>
      <c r="L36" t="s">
        <v>23</v>
      </c>
      <c r="N36" s="3" t="str">
        <f t="shared" si="4"/>
        <v>DV_</v>
      </c>
      <c r="O36" t="s">
        <v>23</v>
      </c>
    </row>
    <row r="37" spans="1:15" x14ac:dyDescent="0.25">
      <c r="G37" t="s">
        <v>39</v>
      </c>
      <c r="H37" t="s">
        <v>73</v>
      </c>
      <c r="L37" t="s">
        <v>121</v>
      </c>
      <c r="M37" t="s">
        <v>2</v>
      </c>
      <c r="N37" s="3" t="str">
        <f t="shared" si="4"/>
        <v>Tax_ID_Español</v>
      </c>
      <c r="O37" t="s">
        <v>55</v>
      </c>
    </row>
    <row r="38" spans="1:15" x14ac:dyDescent="0.25">
      <c r="A38">
        <v>840</v>
      </c>
      <c r="B38" t="s">
        <v>51</v>
      </c>
      <c r="D38" t="s">
        <v>40</v>
      </c>
      <c r="E38" t="s">
        <v>40</v>
      </c>
      <c r="F38" t="s">
        <v>87</v>
      </c>
      <c r="I38" t="s">
        <v>43</v>
      </c>
      <c r="L38" t="s">
        <v>121</v>
      </c>
      <c r="M38" t="s">
        <v>3</v>
      </c>
      <c r="N38" s="3" t="str">
        <f t="shared" si="4"/>
        <v>Tax_ID_English</v>
      </c>
      <c r="O38" t="s">
        <v>80</v>
      </c>
    </row>
    <row r="39" spans="1:15" x14ac:dyDescent="0.25">
      <c r="A39">
        <v>840</v>
      </c>
      <c r="B39" t="s">
        <v>51</v>
      </c>
      <c r="D39" t="s">
        <v>41</v>
      </c>
      <c r="E39" t="s">
        <v>41</v>
      </c>
      <c r="F39" t="s">
        <v>88</v>
      </c>
      <c r="L39" t="s">
        <v>187</v>
      </c>
      <c r="M39" t="s">
        <v>2</v>
      </c>
      <c r="N39" s="3" t="str">
        <f t="shared" si="4"/>
        <v>Web_Español</v>
      </c>
      <c r="O39" t="s">
        <v>188</v>
      </c>
    </row>
    <row r="40" spans="1:15" x14ac:dyDescent="0.25">
      <c r="A40">
        <v>840</v>
      </c>
      <c r="D40" t="s">
        <v>42</v>
      </c>
      <c r="E40" t="s">
        <v>42</v>
      </c>
      <c r="F40" t="s">
        <v>96</v>
      </c>
      <c r="I40" t="s">
        <v>74</v>
      </c>
      <c r="L40" t="s">
        <v>187</v>
      </c>
      <c r="M40" t="s">
        <v>3</v>
      </c>
      <c r="N40" s="3" t="str">
        <f t="shared" si="4"/>
        <v>Web_English</v>
      </c>
      <c r="O40" t="s">
        <v>189</v>
      </c>
    </row>
    <row r="41" spans="1:15" x14ac:dyDescent="0.25">
      <c r="B41" t="s">
        <v>51</v>
      </c>
      <c r="D41" t="s">
        <v>76</v>
      </c>
      <c r="E41" t="s">
        <v>97</v>
      </c>
      <c r="F41" t="s">
        <v>98</v>
      </c>
      <c r="I41" t="s">
        <v>75</v>
      </c>
      <c r="L41" t="s">
        <v>122</v>
      </c>
      <c r="M41" t="s">
        <v>2</v>
      </c>
      <c r="N41" s="3" t="str">
        <f t="shared" si="4"/>
        <v>Buss_Type_Español</v>
      </c>
      <c r="O41" t="s">
        <v>24</v>
      </c>
    </row>
    <row r="42" spans="1:15" x14ac:dyDescent="0.25">
      <c r="B42" t="s">
        <v>51</v>
      </c>
      <c r="D42" t="s">
        <v>65</v>
      </c>
      <c r="E42" t="s">
        <v>65</v>
      </c>
      <c r="F42" t="s">
        <v>66</v>
      </c>
      <c r="L42" t="s">
        <v>122</v>
      </c>
      <c r="M42" t="s">
        <v>3</v>
      </c>
      <c r="N42" s="3" t="str">
        <f t="shared" si="4"/>
        <v>Buss_Type_English</v>
      </c>
      <c r="O42" t="s">
        <v>89</v>
      </c>
    </row>
    <row r="43" spans="1:15" x14ac:dyDescent="0.25">
      <c r="B43" t="s">
        <v>51</v>
      </c>
      <c r="D43" t="s">
        <v>77</v>
      </c>
      <c r="E43" t="s">
        <v>77</v>
      </c>
      <c r="F43" t="s">
        <v>99</v>
      </c>
      <c r="L43" t="s">
        <v>123</v>
      </c>
      <c r="M43" t="s">
        <v>2</v>
      </c>
      <c r="N43" s="3" t="str">
        <f t="shared" si="4"/>
        <v>SS_Num_Español</v>
      </c>
      <c r="O43" t="s">
        <v>25</v>
      </c>
    </row>
    <row r="44" spans="1:15" x14ac:dyDescent="0.25">
      <c r="A44">
        <v>840</v>
      </c>
      <c r="C44" t="s">
        <v>44</v>
      </c>
      <c r="D44" t="s">
        <v>45</v>
      </c>
      <c r="E44" t="s">
        <v>45</v>
      </c>
      <c r="F44" t="s">
        <v>100</v>
      </c>
      <c r="L44" t="s">
        <v>123</v>
      </c>
      <c r="M44" t="s">
        <v>3</v>
      </c>
      <c r="N44" s="3" t="str">
        <f t="shared" si="4"/>
        <v>SS_Num_English</v>
      </c>
      <c r="O44" t="s">
        <v>92</v>
      </c>
    </row>
    <row r="45" spans="1:15" x14ac:dyDescent="0.25">
      <c r="D45" t="s">
        <v>46</v>
      </c>
      <c r="E45" t="s">
        <v>46</v>
      </c>
      <c r="F45" t="s">
        <v>101</v>
      </c>
      <c r="L45" t="s">
        <v>124</v>
      </c>
      <c r="M45" t="s">
        <v>2</v>
      </c>
      <c r="N45" s="3" t="str">
        <f t="shared" si="4"/>
        <v>Sup_Num_Español</v>
      </c>
      <c r="O45" t="s">
        <v>26</v>
      </c>
    </row>
    <row r="46" spans="1:15" x14ac:dyDescent="0.25">
      <c r="D46" t="s">
        <v>47</v>
      </c>
      <c r="E46" t="s">
        <v>47</v>
      </c>
      <c r="F46" t="s">
        <v>102</v>
      </c>
      <c r="L46" t="s">
        <v>124</v>
      </c>
      <c r="M46" t="s">
        <v>3</v>
      </c>
      <c r="N46" s="3" t="str">
        <f t="shared" si="4"/>
        <v>Sup_Num_English</v>
      </c>
      <c r="O46" t="s">
        <v>78</v>
      </c>
    </row>
    <row r="47" spans="1:15" x14ac:dyDescent="0.25">
      <c r="D47" t="s">
        <v>48</v>
      </c>
      <c r="E47" t="s">
        <v>48</v>
      </c>
      <c r="F47" t="s">
        <v>103</v>
      </c>
      <c r="L47" t="s">
        <v>79</v>
      </c>
      <c r="M47" t="s">
        <v>2</v>
      </c>
      <c r="N47" s="3" t="str">
        <f t="shared" si="4"/>
        <v>Country_Español</v>
      </c>
      <c r="O47" t="s">
        <v>54</v>
      </c>
    </row>
    <row r="48" spans="1:15" x14ac:dyDescent="0.25">
      <c r="D48" t="s">
        <v>49</v>
      </c>
      <c r="E48" t="s">
        <v>49</v>
      </c>
      <c r="F48" t="s">
        <v>84</v>
      </c>
      <c r="L48" t="s">
        <v>79</v>
      </c>
      <c r="M48" t="s">
        <v>3</v>
      </c>
      <c r="N48" s="3" t="str">
        <f t="shared" si="4"/>
        <v>Country_English</v>
      </c>
      <c r="O48" t="s">
        <v>79</v>
      </c>
    </row>
    <row r="49" spans="2:15" x14ac:dyDescent="0.25">
      <c r="B49" t="s">
        <v>51</v>
      </c>
      <c r="D49" t="s">
        <v>30</v>
      </c>
      <c r="E49" t="s">
        <v>30</v>
      </c>
      <c r="F49" t="s">
        <v>30</v>
      </c>
      <c r="L49" t="s">
        <v>82</v>
      </c>
      <c r="M49" t="s">
        <v>2</v>
      </c>
      <c r="N49" s="3" t="str">
        <f t="shared" si="4"/>
        <v>Address_Español</v>
      </c>
      <c r="O49" t="s">
        <v>28</v>
      </c>
    </row>
    <row r="50" spans="2:15" x14ac:dyDescent="0.25">
      <c r="D50" t="s">
        <v>50</v>
      </c>
      <c r="E50" t="s">
        <v>32</v>
      </c>
      <c r="F50" t="s">
        <v>85</v>
      </c>
      <c r="L50" t="s">
        <v>82</v>
      </c>
      <c r="M50" t="s">
        <v>3</v>
      </c>
      <c r="N50" s="3" t="str">
        <f t="shared" si="4"/>
        <v>Address_English</v>
      </c>
      <c r="O50" t="s">
        <v>82</v>
      </c>
    </row>
    <row r="51" spans="2:15" x14ac:dyDescent="0.25">
      <c r="B51" t="s">
        <v>51</v>
      </c>
      <c r="D51" t="s">
        <v>30</v>
      </c>
      <c r="E51" t="s">
        <v>30</v>
      </c>
      <c r="F51" t="s">
        <v>30</v>
      </c>
      <c r="L51" t="s">
        <v>300</v>
      </c>
      <c r="M51" t="s">
        <v>2</v>
      </c>
      <c r="N51" s="3" t="str">
        <f t="shared" ref="N51:N52" si="5">_xlfn.CONCAT(L51,"_",M51)</f>
        <v>Address_City_Español</v>
      </c>
      <c r="O51" t="s">
        <v>264</v>
      </c>
    </row>
    <row r="52" spans="2:15" x14ac:dyDescent="0.25">
      <c r="D52" t="s">
        <v>50</v>
      </c>
      <c r="E52" t="s">
        <v>32</v>
      </c>
      <c r="F52" t="s">
        <v>85</v>
      </c>
      <c r="L52" t="s">
        <v>300</v>
      </c>
      <c r="M52" t="s">
        <v>3</v>
      </c>
      <c r="N52" s="3" t="str">
        <f t="shared" si="5"/>
        <v>Address_City_English</v>
      </c>
      <c r="O52" t="s">
        <v>265</v>
      </c>
    </row>
    <row r="53" spans="2:15" x14ac:dyDescent="0.25">
      <c r="B53" t="s">
        <v>51</v>
      </c>
      <c r="D53" t="s">
        <v>30</v>
      </c>
      <c r="E53" t="s">
        <v>30</v>
      </c>
      <c r="F53" t="s">
        <v>30</v>
      </c>
      <c r="L53" t="s">
        <v>301</v>
      </c>
      <c r="M53" t="s">
        <v>2</v>
      </c>
      <c r="N53" s="3" t="str">
        <f t="shared" ref="N53:N54" si="6">_xlfn.CONCAT(L53,"_",M53)</f>
        <v>Address_Street_Español</v>
      </c>
      <c r="O53" t="s">
        <v>298</v>
      </c>
    </row>
    <row r="54" spans="2:15" x14ac:dyDescent="0.25">
      <c r="D54" t="s">
        <v>50</v>
      </c>
      <c r="E54" t="s">
        <v>32</v>
      </c>
      <c r="F54" t="s">
        <v>85</v>
      </c>
      <c r="L54" t="s">
        <v>301</v>
      </c>
      <c r="M54" t="s">
        <v>3</v>
      </c>
      <c r="N54" s="3" t="str">
        <f t="shared" si="6"/>
        <v>Address_Street_English</v>
      </c>
      <c r="O54" t="s">
        <v>299</v>
      </c>
    </row>
    <row r="55" spans="2:15" x14ac:dyDescent="0.25">
      <c r="L55" t="s">
        <v>125</v>
      </c>
      <c r="M55" t="s">
        <v>2</v>
      </c>
      <c r="N55" s="3" t="str">
        <f t="shared" si="4"/>
        <v>PO_Español</v>
      </c>
      <c r="O55" t="s">
        <v>91</v>
      </c>
    </row>
    <row r="56" spans="2:15" x14ac:dyDescent="0.25">
      <c r="L56" t="s">
        <v>125</v>
      </c>
      <c r="M56" t="s">
        <v>3</v>
      </c>
      <c r="N56" s="3" t="str">
        <f t="shared" si="4"/>
        <v>PO_English</v>
      </c>
      <c r="O56" t="s">
        <v>83</v>
      </c>
    </row>
    <row r="57" spans="2:15" x14ac:dyDescent="0.25">
      <c r="L57" t="s">
        <v>126</v>
      </c>
      <c r="M57" t="s">
        <v>2</v>
      </c>
      <c r="N57" s="3" t="str">
        <f t="shared" si="4"/>
        <v>Ph_Español</v>
      </c>
      <c r="O57" t="s">
        <v>29</v>
      </c>
    </row>
    <row r="58" spans="2:15" x14ac:dyDescent="0.25">
      <c r="L58" t="s">
        <v>126</v>
      </c>
      <c r="M58" t="s">
        <v>3</v>
      </c>
      <c r="N58" s="3" t="str">
        <f t="shared" ref="N58:N63" si="7">_xlfn.CONCAT(L58,"_",M58)</f>
        <v>Ph_English</v>
      </c>
      <c r="O58" t="s">
        <v>84</v>
      </c>
    </row>
    <row r="59" spans="2:15" x14ac:dyDescent="0.25">
      <c r="L59" t="s">
        <v>30</v>
      </c>
      <c r="N59" s="3" t="str">
        <f t="shared" si="7"/>
        <v>Fax_</v>
      </c>
      <c r="O59" t="s">
        <v>30</v>
      </c>
    </row>
    <row r="60" spans="2:15" x14ac:dyDescent="0.25">
      <c r="L60" t="s">
        <v>127</v>
      </c>
      <c r="M60" t="s">
        <v>2</v>
      </c>
      <c r="N60" s="3" t="str">
        <f t="shared" si="7"/>
        <v>Resp_Español</v>
      </c>
      <c r="O60" t="s">
        <v>31</v>
      </c>
    </row>
    <row r="61" spans="2:15" x14ac:dyDescent="0.25">
      <c r="L61" t="s">
        <v>127</v>
      </c>
      <c r="M61" t="s">
        <v>3</v>
      </c>
      <c r="N61" s="3" t="str">
        <f t="shared" si="7"/>
        <v>Resp_English</v>
      </c>
      <c r="O61" t="s">
        <v>86</v>
      </c>
    </row>
    <row r="62" spans="2:15" x14ac:dyDescent="0.25">
      <c r="L62" t="s">
        <v>128</v>
      </c>
      <c r="M62" t="s">
        <v>2</v>
      </c>
      <c r="N62" s="3" t="str">
        <f t="shared" si="7"/>
        <v>Email_Español</v>
      </c>
      <c r="O62" t="s">
        <v>32</v>
      </c>
    </row>
    <row r="63" spans="2:15" x14ac:dyDescent="0.25">
      <c r="L63" t="s">
        <v>128</v>
      </c>
      <c r="M63" t="s">
        <v>3</v>
      </c>
      <c r="N63" s="3" t="str">
        <f t="shared" si="7"/>
        <v>Email_English</v>
      </c>
      <c r="O63" t="s">
        <v>85</v>
      </c>
    </row>
    <row r="64" spans="2:15" x14ac:dyDescent="0.25">
      <c r="L64" t="s">
        <v>191</v>
      </c>
      <c r="M64" t="s">
        <v>2</v>
      </c>
      <c r="N64" s="3" t="str">
        <f t="shared" ref="N64:N97" si="8">_xlfn.CONCAT(L64,"_",M64)</f>
        <v>Portal_Admin_Español</v>
      </c>
      <c r="O64" t="s">
        <v>236</v>
      </c>
    </row>
    <row r="65" spans="12:15" x14ac:dyDescent="0.25">
      <c r="L65" t="s">
        <v>191</v>
      </c>
      <c r="M65" t="s">
        <v>3</v>
      </c>
      <c r="N65" s="3" t="str">
        <f t="shared" si="8"/>
        <v>Portal_Admin_English</v>
      </c>
      <c r="O65" t="s">
        <v>237</v>
      </c>
    </row>
    <row r="66" spans="12:15" x14ac:dyDescent="0.25">
      <c r="L66" t="s">
        <v>190</v>
      </c>
      <c r="M66" t="s">
        <v>2</v>
      </c>
      <c r="N66" s="3" t="str">
        <f t="shared" si="8"/>
        <v>Portal_Email1_Español</v>
      </c>
      <c r="O66" t="s">
        <v>238</v>
      </c>
    </row>
    <row r="67" spans="12:15" x14ac:dyDescent="0.25">
      <c r="L67" t="s">
        <v>190</v>
      </c>
      <c r="M67" t="s">
        <v>3</v>
      </c>
      <c r="N67" s="3" t="str">
        <f t="shared" si="8"/>
        <v>Portal_Email1_English</v>
      </c>
      <c r="O67" t="s">
        <v>239</v>
      </c>
    </row>
    <row r="68" spans="12:15" x14ac:dyDescent="0.25">
      <c r="L68" t="s">
        <v>195</v>
      </c>
      <c r="M68" t="s">
        <v>2</v>
      </c>
      <c r="N68" s="3" t="str">
        <f t="shared" si="8"/>
        <v>Portal_Email1_Note_Español</v>
      </c>
      <c r="O68" t="s">
        <v>196</v>
      </c>
    </row>
    <row r="69" spans="12:15" x14ac:dyDescent="0.25">
      <c r="L69" t="s">
        <v>195</v>
      </c>
      <c r="M69" t="s">
        <v>3</v>
      </c>
      <c r="N69" s="3" t="str">
        <f t="shared" si="8"/>
        <v>Portal_Email1_Note_English</v>
      </c>
      <c r="O69" t="s">
        <v>197</v>
      </c>
    </row>
    <row r="70" spans="12:15" x14ac:dyDescent="0.25">
      <c r="L70" t="s">
        <v>192</v>
      </c>
      <c r="M70" t="s">
        <v>2</v>
      </c>
      <c r="N70" s="3" t="str">
        <f t="shared" si="8"/>
        <v>Portal_Email2_Español</v>
      </c>
      <c r="O70" t="s">
        <v>193</v>
      </c>
    </row>
    <row r="71" spans="12:15" x14ac:dyDescent="0.25">
      <c r="L71" t="s">
        <v>192</v>
      </c>
      <c r="M71" t="s">
        <v>3</v>
      </c>
      <c r="N71" s="3" t="str">
        <f t="shared" si="8"/>
        <v>Portal_Email2_English</v>
      </c>
      <c r="O71" t="s">
        <v>194</v>
      </c>
    </row>
    <row r="72" spans="12:15" x14ac:dyDescent="0.25">
      <c r="L72" t="s">
        <v>199</v>
      </c>
      <c r="M72" t="s">
        <v>2</v>
      </c>
      <c r="N72" s="3" t="str">
        <f t="shared" si="8"/>
        <v>Portal_Email2_Person_Español</v>
      </c>
      <c r="O72" t="s">
        <v>200</v>
      </c>
    </row>
    <row r="73" spans="12:15" x14ac:dyDescent="0.25">
      <c r="L73" t="s">
        <v>199</v>
      </c>
      <c r="M73" t="s">
        <v>3</v>
      </c>
      <c r="N73" s="3" t="str">
        <f t="shared" si="8"/>
        <v>Portal_Email2_Person_English</v>
      </c>
      <c r="O73" t="s">
        <v>201</v>
      </c>
    </row>
    <row r="74" spans="12:15" x14ac:dyDescent="0.25">
      <c r="L74" t="s">
        <v>198</v>
      </c>
      <c r="M74" t="s">
        <v>2</v>
      </c>
      <c r="N74" s="3" t="str">
        <f t="shared" si="8"/>
        <v>Portal_Disc_Español</v>
      </c>
      <c r="O74" t="s">
        <v>202</v>
      </c>
    </row>
    <row r="75" spans="12:15" x14ac:dyDescent="0.25">
      <c r="L75" t="s">
        <v>198</v>
      </c>
      <c r="M75" t="s">
        <v>3</v>
      </c>
      <c r="N75" s="3" t="str">
        <f t="shared" si="8"/>
        <v>Portal_Disc_English</v>
      </c>
      <c r="O75" t="s">
        <v>305</v>
      </c>
    </row>
    <row r="76" spans="12:15" x14ac:dyDescent="0.25">
      <c r="L76" t="s">
        <v>177</v>
      </c>
      <c r="M76" t="s">
        <v>2</v>
      </c>
      <c r="N76" s="3" t="str">
        <f t="shared" si="8"/>
        <v>Pronto_Español</v>
      </c>
      <c r="O76" s="4" t="s">
        <v>178</v>
      </c>
    </row>
    <row r="77" spans="12:15" x14ac:dyDescent="0.25">
      <c r="L77" t="s">
        <v>177</v>
      </c>
      <c r="M77" t="s">
        <v>3</v>
      </c>
      <c r="N77" s="3" t="str">
        <f t="shared" si="8"/>
        <v>Pronto_English</v>
      </c>
      <c r="O77" s="4" t="s">
        <v>179</v>
      </c>
    </row>
    <row r="78" spans="12:15" x14ac:dyDescent="0.25">
      <c r="L78" t="s">
        <v>180</v>
      </c>
      <c r="M78" t="s">
        <v>2</v>
      </c>
      <c r="N78" s="3" t="str">
        <f t="shared" si="8"/>
        <v>Sect2_Español</v>
      </c>
      <c r="O78" t="s">
        <v>181</v>
      </c>
    </row>
    <row r="79" spans="12:15" x14ac:dyDescent="0.25">
      <c r="L79" t="s">
        <v>180</v>
      </c>
      <c r="M79" t="s">
        <v>3</v>
      </c>
      <c r="N79" s="3" t="str">
        <f t="shared" si="8"/>
        <v>Sect2_English</v>
      </c>
      <c r="O79" t="s">
        <v>182</v>
      </c>
    </row>
    <row r="80" spans="12:15" x14ac:dyDescent="0.25">
      <c r="L80" t="s">
        <v>283</v>
      </c>
      <c r="M80" t="s">
        <v>2</v>
      </c>
      <c r="N80" s="3" t="str">
        <f t="shared" ref="N80:N81" si="9">_xlfn.CONCAT(L80,"_",M80)</f>
        <v>Sect2_Access_Español</v>
      </c>
      <c r="O80" t="s">
        <v>284</v>
      </c>
    </row>
    <row r="81" spans="12:15" x14ac:dyDescent="0.25">
      <c r="L81" t="s">
        <v>283</v>
      </c>
      <c r="M81" t="s">
        <v>3</v>
      </c>
      <c r="N81" s="3" t="str">
        <f t="shared" si="9"/>
        <v>Sect2_Access_English</v>
      </c>
      <c r="O81" t="s">
        <v>285</v>
      </c>
    </row>
    <row r="82" spans="12:15" x14ac:dyDescent="0.25">
      <c r="L82" t="s">
        <v>129</v>
      </c>
      <c r="M82" t="s">
        <v>2</v>
      </c>
      <c r="N82" s="3" t="str">
        <f t="shared" si="8"/>
        <v>Pay_Type_Español</v>
      </c>
      <c r="O82" t="s">
        <v>57</v>
      </c>
    </row>
    <row r="83" spans="12:15" x14ac:dyDescent="0.25">
      <c r="L83" t="s">
        <v>129</v>
      </c>
      <c r="M83" t="s">
        <v>3</v>
      </c>
      <c r="N83" s="3" t="str">
        <f t="shared" si="8"/>
        <v>Pay_Type_English</v>
      </c>
      <c r="O83" t="s">
        <v>183</v>
      </c>
    </row>
    <row r="84" spans="12:15" x14ac:dyDescent="0.25">
      <c r="L84" t="s">
        <v>130</v>
      </c>
      <c r="M84" t="s">
        <v>2</v>
      </c>
      <c r="N84" s="3" t="str">
        <f t="shared" si="8"/>
        <v>Bank_Name_Español</v>
      </c>
      <c r="O84" t="s">
        <v>35</v>
      </c>
    </row>
    <row r="85" spans="12:15" x14ac:dyDescent="0.25">
      <c r="L85" t="s">
        <v>130</v>
      </c>
      <c r="M85" t="s">
        <v>3</v>
      </c>
      <c r="N85" s="3" t="str">
        <f t="shared" si="8"/>
        <v>Bank_Name_English</v>
      </c>
      <c r="O85" t="s">
        <v>67</v>
      </c>
    </row>
    <row r="86" spans="12:15" x14ac:dyDescent="0.25">
      <c r="L86" t="s">
        <v>132</v>
      </c>
      <c r="M86" t="s">
        <v>2</v>
      </c>
      <c r="N86" s="3" t="str">
        <f t="shared" si="8"/>
        <v>Bank_Branch_Name_Español</v>
      </c>
      <c r="O86" t="s">
        <v>63</v>
      </c>
    </row>
    <row r="87" spans="12:15" x14ac:dyDescent="0.25">
      <c r="L87" t="s">
        <v>132</v>
      </c>
      <c r="M87" t="s">
        <v>3</v>
      </c>
      <c r="N87" s="3" t="str">
        <f t="shared" si="8"/>
        <v>Bank_Branch_Name_English</v>
      </c>
      <c r="O87" t="s">
        <v>68</v>
      </c>
    </row>
    <row r="88" spans="12:15" x14ac:dyDescent="0.25">
      <c r="L88" t="s">
        <v>133</v>
      </c>
      <c r="M88" t="s">
        <v>2</v>
      </c>
      <c r="N88" s="3" t="str">
        <f t="shared" si="8"/>
        <v>Bank_Branch_Num_Español</v>
      </c>
      <c r="O88" t="s">
        <v>64</v>
      </c>
    </row>
    <row r="89" spans="12:15" x14ac:dyDescent="0.25">
      <c r="L89" t="s">
        <v>133</v>
      </c>
      <c r="M89" t="s">
        <v>3</v>
      </c>
      <c r="N89" s="3" t="str">
        <f t="shared" si="8"/>
        <v>Bank_Branch_Num_English</v>
      </c>
      <c r="O89" t="s">
        <v>69</v>
      </c>
    </row>
    <row r="90" spans="12:15" x14ac:dyDescent="0.25">
      <c r="L90" t="s">
        <v>131</v>
      </c>
      <c r="M90" t="s">
        <v>2</v>
      </c>
      <c r="N90" s="3" t="str">
        <f t="shared" si="8"/>
        <v>Bank_Addr_Español</v>
      </c>
      <c r="O90" t="s">
        <v>36</v>
      </c>
    </row>
    <row r="91" spans="12:15" x14ac:dyDescent="0.25">
      <c r="L91" t="s">
        <v>131</v>
      </c>
      <c r="M91" t="s">
        <v>3</v>
      </c>
      <c r="N91" s="3" t="str">
        <f t="shared" si="8"/>
        <v>Bank_Addr_English</v>
      </c>
      <c r="O91" t="s">
        <v>70</v>
      </c>
    </row>
    <row r="92" spans="12:15" x14ac:dyDescent="0.25">
      <c r="L92" t="s">
        <v>134</v>
      </c>
      <c r="M92" t="s">
        <v>2</v>
      </c>
      <c r="N92" s="3" t="str">
        <f t="shared" si="8"/>
        <v>Acct_Type_Español</v>
      </c>
      <c r="O92" t="s">
        <v>37</v>
      </c>
    </row>
    <row r="93" spans="12:15" x14ac:dyDescent="0.25">
      <c r="L93" t="s">
        <v>134</v>
      </c>
      <c r="M93" t="s">
        <v>3</v>
      </c>
      <c r="N93" s="3" t="str">
        <f t="shared" si="8"/>
        <v>Acct_Type_English</v>
      </c>
      <c r="O93" t="s">
        <v>71</v>
      </c>
    </row>
    <row r="94" spans="12:15" x14ac:dyDescent="0.25">
      <c r="L94" t="s">
        <v>135</v>
      </c>
      <c r="M94" t="s">
        <v>2</v>
      </c>
      <c r="N94" s="3" t="str">
        <f t="shared" si="8"/>
        <v>Acct_Num_Español</v>
      </c>
      <c r="O94" t="s">
        <v>40</v>
      </c>
    </row>
    <row r="95" spans="12:15" x14ac:dyDescent="0.25">
      <c r="L95" t="s">
        <v>135</v>
      </c>
      <c r="M95" t="s">
        <v>3</v>
      </c>
      <c r="N95" s="3" t="str">
        <f t="shared" si="8"/>
        <v>Acct_Num_English</v>
      </c>
      <c r="O95" t="s">
        <v>87</v>
      </c>
    </row>
    <row r="96" spans="12:15" x14ac:dyDescent="0.25">
      <c r="L96" t="s">
        <v>136</v>
      </c>
      <c r="M96" t="s">
        <v>2</v>
      </c>
      <c r="N96" s="3" t="str">
        <f t="shared" si="8"/>
        <v>Acct_Name_Español</v>
      </c>
      <c r="O96" t="s">
        <v>41</v>
      </c>
    </row>
    <row r="97" spans="12:15" x14ac:dyDescent="0.25">
      <c r="L97" t="s">
        <v>136</v>
      </c>
      <c r="M97" t="s">
        <v>3</v>
      </c>
      <c r="N97" s="3" t="str">
        <f t="shared" si="8"/>
        <v>Acct_Name_English</v>
      </c>
      <c r="O97" t="s">
        <v>88</v>
      </c>
    </row>
    <row r="98" spans="12:15" x14ac:dyDescent="0.25">
      <c r="L98" t="s">
        <v>251</v>
      </c>
      <c r="M98" t="s">
        <v>2</v>
      </c>
      <c r="N98" s="3" t="str">
        <f t="shared" ref="N98:N99" si="10">_xlfn.CONCAT(L98,"_",M98)</f>
        <v>Acct_Name_Disc_Español</v>
      </c>
      <c r="O98" t="s">
        <v>250</v>
      </c>
    </row>
    <row r="99" spans="12:15" x14ac:dyDescent="0.25">
      <c r="L99" t="s">
        <v>251</v>
      </c>
      <c r="M99" t="s">
        <v>3</v>
      </c>
      <c r="N99" s="3" t="str">
        <f t="shared" si="10"/>
        <v>Acct_Name_Disc_English</v>
      </c>
      <c r="O99" t="s">
        <v>304</v>
      </c>
    </row>
    <row r="100" spans="12:15" x14ac:dyDescent="0.25">
      <c r="L100" t="s">
        <v>137</v>
      </c>
      <c r="M100" t="s">
        <v>2</v>
      </c>
      <c r="N100" s="3" t="str">
        <f t="shared" ref="N100:N147" si="11">_xlfn.CONCAT(L100,"_",M100)</f>
        <v>Bank_Num_Español</v>
      </c>
      <c r="O100" t="s">
        <v>42</v>
      </c>
    </row>
    <row r="101" spans="12:15" x14ac:dyDescent="0.25">
      <c r="L101" t="s">
        <v>137</v>
      </c>
      <c r="M101" t="s">
        <v>3</v>
      </c>
      <c r="N101" s="3" t="str">
        <f t="shared" si="11"/>
        <v>Bank_Num_English</v>
      </c>
      <c r="O101" t="s">
        <v>96</v>
      </c>
    </row>
    <row r="102" spans="12:15" x14ac:dyDescent="0.25">
      <c r="L102" t="s">
        <v>138</v>
      </c>
      <c r="M102" t="s">
        <v>2</v>
      </c>
      <c r="N102" s="3" t="str">
        <f t="shared" si="11"/>
        <v>Bank_IBAN_Español</v>
      </c>
      <c r="O102" t="s">
        <v>97</v>
      </c>
    </row>
    <row r="103" spans="12:15" x14ac:dyDescent="0.25">
      <c r="L103" t="s">
        <v>138</v>
      </c>
      <c r="M103" t="s">
        <v>3</v>
      </c>
      <c r="N103" s="3" t="str">
        <f t="shared" si="11"/>
        <v>Bank_IBAN_English</v>
      </c>
      <c r="O103" t="s">
        <v>98</v>
      </c>
    </row>
    <row r="104" spans="12:15" x14ac:dyDescent="0.25">
      <c r="L104" t="s">
        <v>139</v>
      </c>
      <c r="M104" t="s">
        <v>2</v>
      </c>
      <c r="N104" s="3" t="str">
        <f t="shared" si="11"/>
        <v>Bank_ABA_Español</v>
      </c>
      <c r="O104" t="s">
        <v>65</v>
      </c>
    </row>
    <row r="105" spans="12:15" x14ac:dyDescent="0.25">
      <c r="L105" t="s">
        <v>139</v>
      </c>
      <c r="M105" t="s">
        <v>3</v>
      </c>
      <c r="N105" s="3" t="str">
        <f t="shared" si="11"/>
        <v>Bank_ABA_English</v>
      </c>
      <c r="O105" t="s">
        <v>66</v>
      </c>
    </row>
    <row r="106" spans="12:15" x14ac:dyDescent="0.25">
      <c r="L106" t="str">
        <f>CONCATENATE(N102,"_Disc")</f>
        <v>Bank_IBAN_Español_Disc</v>
      </c>
      <c r="N106" t="str">
        <f>CONCATENATE(N102,"_Disc")</f>
        <v>Bank_IBAN_Español_Disc</v>
      </c>
      <c r="O106" t="s">
        <v>242</v>
      </c>
    </row>
    <row r="107" spans="12:15" x14ac:dyDescent="0.25">
      <c r="L107" t="str">
        <f t="shared" ref="L107:L109" si="12">CONCATENATE(N103,"_Disc")</f>
        <v>Bank_IBAN_English_Disc</v>
      </c>
      <c r="N107" t="str">
        <f t="shared" ref="N107:N109" si="13">CONCATENATE(N103,"_Disc")</f>
        <v>Bank_IBAN_English_Disc</v>
      </c>
      <c r="O107" t="s">
        <v>244</v>
      </c>
    </row>
    <row r="108" spans="12:15" x14ac:dyDescent="0.25">
      <c r="L108" t="str">
        <f t="shared" si="12"/>
        <v>Bank_ABA_Español_Disc</v>
      </c>
      <c r="N108" t="str">
        <f t="shared" si="13"/>
        <v>Bank_ABA_Español_Disc</v>
      </c>
      <c r="O108" t="s">
        <v>243</v>
      </c>
    </row>
    <row r="109" spans="12:15" x14ac:dyDescent="0.25">
      <c r="L109" t="str">
        <f t="shared" si="12"/>
        <v>Bank_ABA_English_Disc</v>
      </c>
      <c r="N109" t="str">
        <f t="shared" si="13"/>
        <v>Bank_ABA_English_Disc</v>
      </c>
      <c r="O109" t="s">
        <v>245</v>
      </c>
    </row>
    <row r="110" spans="12:15" x14ac:dyDescent="0.25">
      <c r="L110" t="s">
        <v>140</v>
      </c>
      <c r="M110" t="s">
        <v>2</v>
      </c>
      <c r="N110" s="3" t="str">
        <f t="shared" si="11"/>
        <v>Bank_Swift_Español</v>
      </c>
      <c r="O110" t="s">
        <v>77</v>
      </c>
    </row>
    <row r="111" spans="12:15" x14ac:dyDescent="0.25">
      <c r="L111" t="s">
        <v>140</v>
      </c>
      <c r="M111" t="s">
        <v>3</v>
      </c>
      <c r="N111" s="3" t="str">
        <f t="shared" si="11"/>
        <v>Bank_Swift_English</v>
      </c>
      <c r="O111" t="s">
        <v>99</v>
      </c>
    </row>
    <row r="112" spans="12:15" x14ac:dyDescent="0.25">
      <c r="L112" t="s">
        <v>253</v>
      </c>
      <c r="M112" t="s">
        <v>2</v>
      </c>
      <c r="N112" s="3" t="str">
        <f t="shared" ref="N112:N113" si="14">_xlfn.CONCAT(L112,"_",M112)</f>
        <v>Int_Bank_Español</v>
      </c>
      <c r="O112" t="s">
        <v>273</v>
      </c>
    </row>
    <row r="113" spans="12:15" x14ac:dyDescent="0.25">
      <c r="L113" t="s">
        <v>253</v>
      </c>
      <c r="M113" t="s">
        <v>3</v>
      </c>
      <c r="N113" s="3" t="str">
        <f t="shared" si="14"/>
        <v>Int_Bank_English</v>
      </c>
      <c r="O113" t="s">
        <v>274</v>
      </c>
    </row>
    <row r="114" spans="12:15" x14ac:dyDescent="0.25">
      <c r="L114" t="s">
        <v>270</v>
      </c>
      <c r="M114" t="s">
        <v>2</v>
      </c>
      <c r="N114" s="3" t="str">
        <f t="shared" ref="N114:N115" si="15">_xlfn.CONCAT(L114,"_",M114)</f>
        <v>Int_Bank_Label_Español</v>
      </c>
      <c r="O114" t="s">
        <v>271</v>
      </c>
    </row>
    <row r="115" spans="12:15" x14ac:dyDescent="0.25">
      <c r="L115" t="s">
        <v>270</v>
      </c>
      <c r="M115" t="s">
        <v>3</v>
      </c>
      <c r="N115" s="3" t="str">
        <f t="shared" si="15"/>
        <v>Int_Bank_Label_English</v>
      </c>
      <c r="O115" t="s">
        <v>272</v>
      </c>
    </row>
    <row r="116" spans="12:15" x14ac:dyDescent="0.25">
      <c r="L116" t="s">
        <v>254</v>
      </c>
      <c r="M116" t="s">
        <v>2</v>
      </c>
      <c r="N116" s="3" t="str">
        <f t="shared" ref="N116:N117" si="16">_xlfn.CONCAT(L116,"_",M116)</f>
        <v>Int_Bank_Country_Español</v>
      </c>
      <c r="O116" t="s">
        <v>54</v>
      </c>
    </row>
    <row r="117" spans="12:15" x14ac:dyDescent="0.25">
      <c r="L117" t="s">
        <v>254</v>
      </c>
      <c r="M117" t="s">
        <v>3</v>
      </c>
      <c r="N117" s="3" t="str">
        <f t="shared" si="16"/>
        <v>Int_Bank_Country_English</v>
      </c>
      <c r="O117" t="s">
        <v>79</v>
      </c>
    </row>
    <row r="118" spans="12:15" x14ac:dyDescent="0.25">
      <c r="L118" t="s">
        <v>259</v>
      </c>
      <c r="M118" t="s">
        <v>2</v>
      </c>
      <c r="N118" s="3" t="str">
        <f t="shared" ref="N118:N135" si="17">_xlfn.CONCAT(L118,"_",M118)</f>
        <v>Int_Bank_City_Español</v>
      </c>
      <c r="O118" t="s">
        <v>264</v>
      </c>
    </row>
    <row r="119" spans="12:15" x14ac:dyDescent="0.25">
      <c r="L119" t="s">
        <v>259</v>
      </c>
      <c r="M119" t="s">
        <v>3</v>
      </c>
      <c r="N119" s="3" t="str">
        <f t="shared" si="17"/>
        <v>Int_Bank_City_English</v>
      </c>
      <c r="O119" t="s">
        <v>265</v>
      </c>
    </row>
    <row r="120" spans="12:15" x14ac:dyDescent="0.25">
      <c r="L120" t="s">
        <v>255</v>
      </c>
      <c r="M120" t="s">
        <v>2</v>
      </c>
      <c r="N120" s="3" t="str">
        <f t="shared" si="17"/>
        <v>Int_Bank_Name_Español</v>
      </c>
      <c r="O120" t="s">
        <v>35</v>
      </c>
    </row>
    <row r="121" spans="12:15" x14ac:dyDescent="0.25">
      <c r="L121" t="s">
        <v>255</v>
      </c>
      <c r="M121" t="s">
        <v>3</v>
      </c>
      <c r="N121" s="3" t="str">
        <f t="shared" si="17"/>
        <v>Int_Bank_Name_English</v>
      </c>
      <c r="O121" t="s">
        <v>67</v>
      </c>
    </row>
    <row r="122" spans="12:15" x14ac:dyDescent="0.25">
      <c r="L122" t="s">
        <v>260</v>
      </c>
      <c r="M122" t="s">
        <v>2</v>
      </c>
      <c r="N122" s="3" t="str">
        <f t="shared" si="17"/>
        <v>Int_Bank_Code_Español</v>
      </c>
      <c r="O122" t="s">
        <v>295</v>
      </c>
    </row>
    <row r="123" spans="12:15" x14ac:dyDescent="0.25">
      <c r="L123" t="s">
        <v>260</v>
      </c>
      <c r="M123" t="s">
        <v>3</v>
      </c>
      <c r="N123" s="3" t="str">
        <f t="shared" si="17"/>
        <v>Int_Bank_Code_English</v>
      </c>
      <c r="O123" t="s">
        <v>296</v>
      </c>
    </row>
    <row r="124" spans="12:15" x14ac:dyDescent="0.25">
      <c r="L124" t="s">
        <v>256</v>
      </c>
      <c r="M124" t="s">
        <v>2</v>
      </c>
      <c r="N124" s="3" t="str">
        <f t="shared" si="17"/>
        <v>Int_Bank_BranchNo_Español</v>
      </c>
      <c r="O124" t="s">
        <v>266</v>
      </c>
    </row>
    <row r="125" spans="12:15" x14ac:dyDescent="0.25">
      <c r="L125" t="s">
        <v>256</v>
      </c>
      <c r="M125" t="s">
        <v>3</v>
      </c>
      <c r="N125" s="3" t="str">
        <f t="shared" si="17"/>
        <v>Int_Bank_BranchNo_English</v>
      </c>
      <c r="O125" t="s">
        <v>69</v>
      </c>
    </row>
    <row r="126" spans="12:15" x14ac:dyDescent="0.25">
      <c r="L126" t="s">
        <v>261</v>
      </c>
      <c r="M126" t="s">
        <v>2</v>
      </c>
      <c r="N126" s="3" t="str">
        <f t="shared" si="17"/>
        <v>Int_Bank_BIC_Español</v>
      </c>
      <c r="O126" t="s">
        <v>297</v>
      </c>
    </row>
    <row r="127" spans="12:15" x14ac:dyDescent="0.25">
      <c r="L127" t="s">
        <v>261</v>
      </c>
      <c r="M127" t="s">
        <v>3</v>
      </c>
      <c r="N127" s="3" t="str">
        <f t="shared" si="17"/>
        <v>Int_Bank_BIC_English</v>
      </c>
      <c r="O127" t="s">
        <v>297</v>
      </c>
    </row>
    <row r="128" spans="12:15" x14ac:dyDescent="0.25">
      <c r="L128" t="s">
        <v>257</v>
      </c>
      <c r="M128" t="s">
        <v>2</v>
      </c>
      <c r="N128" s="3" t="str">
        <f t="shared" si="17"/>
        <v>Int_Bank_Acct_No_Español</v>
      </c>
      <c r="O128" t="s">
        <v>40</v>
      </c>
    </row>
    <row r="129" spans="12:15" x14ac:dyDescent="0.25">
      <c r="L129" t="s">
        <v>257</v>
      </c>
      <c r="M129" t="s">
        <v>3</v>
      </c>
      <c r="N129" s="3" t="str">
        <f t="shared" si="17"/>
        <v>Int_Bank_Acct_No_English</v>
      </c>
      <c r="O129" t="s">
        <v>87</v>
      </c>
    </row>
    <row r="130" spans="12:15" x14ac:dyDescent="0.25">
      <c r="L130" t="s">
        <v>262</v>
      </c>
      <c r="M130" t="s">
        <v>2</v>
      </c>
      <c r="N130" s="3" t="str">
        <f t="shared" si="17"/>
        <v>Int_Bank_Check_Español</v>
      </c>
      <c r="O130" t="s">
        <v>267</v>
      </c>
    </row>
    <row r="131" spans="12:15" x14ac:dyDescent="0.25">
      <c r="L131" t="s">
        <v>262</v>
      </c>
      <c r="M131" t="s">
        <v>3</v>
      </c>
      <c r="N131" s="3" t="str">
        <f t="shared" si="17"/>
        <v>Int_Bank_Check_English</v>
      </c>
      <c r="O131" t="s">
        <v>268</v>
      </c>
    </row>
    <row r="132" spans="12:15" x14ac:dyDescent="0.25">
      <c r="L132" t="s">
        <v>258</v>
      </c>
      <c r="M132" t="s">
        <v>2</v>
      </c>
      <c r="N132" s="3" t="str">
        <f t="shared" si="17"/>
        <v>Int_Bank_IBAN_Español</v>
      </c>
      <c r="O132" t="s">
        <v>97</v>
      </c>
    </row>
    <row r="133" spans="12:15" x14ac:dyDescent="0.25">
      <c r="L133" t="s">
        <v>258</v>
      </c>
      <c r="M133" t="s">
        <v>3</v>
      </c>
      <c r="N133" s="3" t="str">
        <f t="shared" si="17"/>
        <v>Int_Bank_IBAN_English</v>
      </c>
      <c r="O133" t="s">
        <v>98</v>
      </c>
    </row>
    <row r="134" spans="12:15" x14ac:dyDescent="0.25">
      <c r="L134" t="s">
        <v>263</v>
      </c>
      <c r="M134" t="s">
        <v>2</v>
      </c>
      <c r="N134" s="3" t="str">
        <f t="shared" si="17"/>
        <v>Int_Bank_Comments_Español</v>
      </c>
      <c r="O134" t="s">
        <v>107</v>
      </c>
    </row>
    <row r="135" spans="12:15" x14ac:dyDescent="0.25">
      <c r="L135" t="s">
        <v>263</v>
      </c>
      <c r="M135" t="s">
        <v>3</v>
      </c>
      <c r="N135" s="3" t="str">
        <f t="shared" si="17"/>
        <v>Int_Bank_Comments_English</v>
      </c>
      <c r="O135" t="s">
        <v>269</v>
      </c>
    </row>
    <row r="136" spans="12:15" x14ac:dyDescent="0.25">
      <c r="L136" t="s">
        <v>203</v>
      </c>
      <c r="M136" t="s">
        <v>2</v>
      </c>
      <c r="N136" s="3" t="str">
        <f t="shared" si="11"/>
        <v>Sect3_Español</v>
      </c>
      <c r="O136" t="s">
        <v>205</v>
      </c>
    </row>
    <row r="137" spans="12:15" x14ac:dyDescent="0.25">
      <c r="L137" t="s">
        <v>203</v>
      </c>
      <c r="M137" t="s">
        <v>3</v>
      </c>
      <c r="N137" s="3" t="str">
        <f t="shared" si="11"/>
        <v>Sect3_English</v>
      </c>
      <c r="O137" t="s">
        <v>206</v>
      </c>
    </row>
    <row r="138" spans="12:15" x14ac:dyDescent="0.25">
      <c r="L138" t="s">
        <v>208</v>
      </c>
      <c r="M138" t="s">
        <v>2</v>
      </c>
      <c r="N138" s="3" t="str">
        <f t="shared" si="11"/>
        <v>Sect3_Disc_Español</v>
      </c>
      <c r="O138" t="s">
        <v>248</v>
      </c>
    </row>
    <row r="139" spans="12:15" x14ac:dyDescent="0.25">
      <c r="L139" t="s">
        <v>208</v>
      </c>
      <c r="M139" t="s">
        <v>3</v>
      </c>
      <c r="N139" s="3" t="str">
        <f t="shared" si="11"/>
        <v>Sect3_Disc_English</v>
      </c>
      <c r="O139" t="s">
        <v>249</v>
      </c>
    </row>
    <row r="140" spans="12:15" x14ac:dyDescent="0.25">
      <c r="L140" t="s">
        <v>225</v>
      </c>
      <c r="M140" t="s">
        <v>2</v>
      </c>
      <c r="N140" s="3" t="str">
        <f t="shared" si="11"/>
        <v>Sect3_Cont_Español</v>
      </c>
      <c r="O140" t="s">
        <v>226</v>
      </c>
    </row>
    <row r="141" spans="12:15" x14ac:dyDescent="0.25">
      <c r="L141" t="s">
        <v>225</v>
      </c>
      <c r="M141" t="s">
        <v>3</v>
      </c>
      <c r="N141" s="3" t="str">
        <f t="shared" si="11"/>
        <v>Sect3_Cont_English</v>
      </c>
      <c r="O141" t="s">
        <v>227</v>
      </c>
    </row>
    <row r="142" spans="12:15" x14ac:dyDescent="0.25">
      <c r="L142" t="s">
        <v>286</v>
      </c>
      <c r="M142" t="s">
        <v>2</v>
      </c>
      <c r="N142" s="3" t="str">
        <f t="shared" ref="N142:N143" si="18">_xlfn.CONCAT(L142,"_",M142)</f>
        <v>Sect3_Cont_Access_Español</v>
      </c>
      <c r="O142" t="s">
        <v>287</v>
      </c>
    </row>
    <row r="143" spans="12:15" x14ac:dyDescent="0.25">
      <c r="L143" t="s">
        <v>286</v>
      </c>
      <c r="M143" t="s">
        <v>3</v>
      </c>
      <c r="N143" s="3" t="str">
        <f t="shared" si="18"/>
        <v>Sect3_Cont_Access_English</v>
      </c>
      <c r="O143" t="s">
        <v>288</v>
      </c>
    </row>
    <row r="144" spans="12:15" x14ac:dyDescent="0.25">
      <c r="L144" t="s">
        <v>224</v>
      </c>
      <c r="M144" t="s">
        <v>2</v>
      </c>
      <c r="N144" s="3" t="str">
        <f t="shared" si="11"/>
        <v>Sect3_Portal_Disc_Español</v>
      </c>
      <c r="O144" t="s">
        <v>240</v>
      </c>
    </row>
    <row r="145" spans="12:15" x14ac:dyDescent="0.25">
      <c r="L145" t="s">
        <v>224</v>
      </c>
      <c r="M145" t="s">
        <v>3</v>
      </c>
      <c r="N145" s="3" t="str">
        <f t="shared" si="11"/>
        <v>Sect3_Portal_Disc_English</v>
      </c>
      <c r="O145" t="s">
        <v>241</v>
      </c>
    </row>
    <row r="146" spans="12:15" x14ac:dyDescent="0.25">
      <c r="L146" t="s">
        <v>204</v>
      </c>
      <c r="M146" t="s">
        <v>2</v>
      </c>
      <c r="N146" s="3" t="str">
        <f t="shared" si="11"/>
        <v>Sect4_Español</v>
      </c>
      <c r="O146" t="s">
        <v>44</v>
      </c>
    </row>
    <row r="147" spans="12:15" x14ac:dyDescent="0.25">
      <c r="L147" t="s">
        <v>204</v>
      </c>
      <c r="M147" t="s">
        <v>3</v>
      </c>
      <c r="N147" s="3" t="str">
        <f t="shared" si="11"/>
        <v>Sect4_English</v>
      </c>
      <c r="O147" t="s">
        <v>207</v>
      </c>
    </row>
    <row r="148" spans="12:15" x14ac:dyDescent="0.25">
      <c r="L148" t="s">
        <v>289</v>
      </c>
      <c r="M148" t="s">
        <v>2</v>
      </c>
      <c r="N148" s="3" t="str">
        <f t="shared" ref="N148:N149" si="19">_xlfn.CONCAT(L148,"_",M148)</f>
        <v>Sect4_Access_Español</v>
      </c>
      <c r="O148" t="s">
        <v>290</v>
      </c>
    </row>
    <row r="149" spans="12:15" x14ac:dyDescent="0.25">
      <c r="L149" t="s">
        <v>289</v>
      </c>
      <c r="M149" t="s">
        <v>3</v>
      </c>
      <c r="N149" s="3" t="str">
        <f t="shared" si="19"/>
        <v>Sect4_Access_English</v>
      </c>
      <c r="O149" t="s">
        <v>291</v>
      </c>
    </row>
    <row r="150" spans="12:15" x14ac:dyDescent="0.25">
      <c r="L150" s="3" t="s">
        <v>209</v>
      </c>
      <c r="M150" s="3" t="s">
        <v>2</v>
      </c>
      <c r="N150" s="3" t="str">
        <f t="shared" ref="N150:N155" si="20">_xlfn.CONCAT(L150,"_",M150)</f>
        <v>Sect4_Local_Español</v>
      </c>
      <c r="O150" t="s">
        <v>212</v>
      </c>
    </row>
    <row r="151" spans="12:15" x14ac:dyDescent="0.25">
      <c r="L151" s="3" t="s">
        <v>209</v>
      </c>
      <c r="M151" s="3" t="s">
        <v>3</v>
      </c>
      <c r="N151" s="3" t="str">
        <f t="shared" si="20"/>
        <v>Sect4_Local_English</v>
      </c>
      <c r="O151" t="s">
        <v>213</v>
      </c>
    </row>
    <row r="152" spans="12:15" x14ac:dyDescent="0.25">
      <c r="L152" s="3" t="s">
        <v>210</v>
      </c>
      <c r="M152" s="3" t="s">
        <v>2</v>
      </c>
      <c r="N152" s="3" t="str">
        <f t="shared" si="20"/>
        <v>Sect4_Internacional_Español</v>
      </c>
      <c r="O152" t="s">
        <v>214</v>
      </c>
    </row>
    <row r="153" spans="12:15" x14ac:dyDescent="0.25">
      <c r="L153" s="3" t="s">
        <v>211</v>
      </c>
      <c r="M153" s="3" t="s">
        <v>3</v>
      </c>
      <c r="N153" s="3" t="str">
        <f t="shared" si="20"/>
        <v>Sect4_International_English</v>
      </c>
      <c r="O153" t="s">
        <v>215</v>
      </c>
    </row>
    <row r="154" spans="12:15" x14ac:dyDescent="0.25">
      <c r="L154" s="3" t="s">
        <v>211</v>
      </c>
      <c r="M154" s="3" t="s">
        <v>2</v>
      </c>
      <c r="N154" s="3" t="str">
        <f t="shared" si="20"/>
        <v>Sect4_International_Español</v>
      </c>
      <c r="O154" t="s">
        <v>214</v>
      </c>
    </row>
    <row r="155" spans="12:15" x14ac:dyDescent="0.25">
      <c r="L155" s="3" t="s">
        <v>210</v>
      </c>
      <c r="M155" s="3" t="s">
        <v>3</v>
      </c>
      <c r="N155" s="3" t="str">
        <f t="shared" si="20"/>
        <v>Sect4_Internacional_English</v>
      </c>
      <c r="O155" t="s">
        <v>215</v>
      </c>
    </row>
    <row r="156" spans="12:15" x14ac:dyDescent="0.25">
      <c r="L156" t="s">
        <v>141</v>
      </c>
      <c r="M156" t="s">
        <v>2</v>
      </c>
      <c r="N156" s="3" t="str">
        <f>_xlfn.CONCAT(L156,"_",M156)</f>
        <v>Cert_Official_Español</v>
      </c>
      <c r="O156" t="s">
        <v>45</v>
      </c>
    </row>
    <row r="157" spans="12:15" x14ac:dyDescent="0.25">
      <c r="L157" t="s">
        <v>141</v>
      </c>
      <c r="M157" t="s">
        <v>3</v>
      </c>
      <c r="N157" s="3" t="str">
        <f t="shared" ref="N157:N168" si="21">_xlfn.CONCAT(L157,"_",M157)</f>
        <v>Cert_Official_English</v>
      </c>
      <c r="O157" t="s">
        <v>307</v>
      </c>
    </row>
    <row r="158" spans="12:15" x14ac:dyDescent="0.25">
      <c r="L158" t="s">
        <v>142</v>
      </c>
      <c r="M158" t="s">
        <v>2</v>
      </c>
      <c r="N158" s="3" t="str">
        <f t="shared" si="21"/>
        <v>Cert_Position_Español</v>
      </c>
      <c r="O158" t="s">
        <v>46</v>
      </c>
    </row>
    <row r="159" spans="12:15" x14ac:dyDescent="0.25">
      <c r="L159" t="s">
        <v>142</v>
      </c>
      <c r="M159" t="s">
        <v>3</v>
      </c>
      <c r="N159" s="3" t="str">
        <f t="shared" si="21"/>
        <v>Cert_Position_English</v>
      </c>
      <c r="O159" t="s">
        <v>101</v>
      </c>
    </row>
    <row r="160" spans="12:15" x14ac:dyDescent="0.25">
      <c r="L160" t="s">
        <v>143</v>
      </c>
      <c r="M160" t="s">
        <v>2</v>
      </c>
      <c r="N160" s="3" t="str">
        <f t="shared" si="21"/>
        <v>Cert_Signature_Español</v>
      </c>
      <c r="O160" t="s">
        <v>47</v>
      </c>
    </row>
    <row r="161" spans="12:15" x14ac:dyDescent="0.25">
      <c r="L161" t="s">
        <v>143</v>
      </c>
      <c r="M161" t="s">
        <v>3</v>
      </c>
      <c r="N161" s="3" t="str">
        <f t="shared" si="21"/>
        <v>Cert_Signature_English</v>
      </c>
      <c r="O161" t="s">
        <v>102</v>
      </c>
    </row>
    <row r="162" spans="12:15" x14ac:dyDescent="0.25">
      <c r="L162" t="s">
        <v>144</v>
      </c>
      <c r="M162" t="s">
        <v>2</v>
      </c>
      <c r="N162" s="3" t="str">
        <f t="shared" si="21"/>
        <v>Cert_Req_Date_Español</v>
      </c>
      <c r="O162" t="s">
        <v>48</v>
      </c>
    </row>
    <row r="163" spans="12:15" x14ac:dyDescent="0.25">
      <c r="L163" t="s">
        <v>144</v>
      </c>
      <c r="M163" t="s">
        <v>3</v>
      </c>
      <c r="N163" s="3" t="str">
        <f t="shared" si="21"/>
        <v>Cert_Req_Date_English</v>
      </c>
      <c r="O163" t="s">
        <v>103</v>
      </c>
    </row>
    <row r="164" spans="12:15" x14ac:dyDescent="0.25">
      <c r="L164" t="s">
        <v>145</v>
      </c>
      <c r="M164" t="s">
        <v>2</v>
      </c>
      <c r="N164" s="3" t="str">
        <f t="shared" si="21"/>
        <v>Cert_Ph_Español</v>
      </c>
      <c r="O164" t="s">
        <v>49</v>
      </c>
    </row>
    <row r="165" spans="12:15" x14ac:dyDescent="0.25">
      <c r="L165" t="s">
        <v>145</v>
      </c>
      <c r="M165" t="s">
        <v>3</v>
      </c>
      <c r="N165" s="3" t="str">
        <f t="shared" si="21"/>
        <v>Cert_Ph_English</v>
      </c>
      <c r="O165" t="s">
        <v>84</v>
      </c>
    </row>
    <row r="166" spans="12:15" x14ac:dyDescent="0.25">
      <c r="L166" t="s">
        <v>146</v>
      </c>
      <c r="N166" s="3" t="str">
        <f t="shared" si="21"/>
        <v>Cert_Fax_</v>
      </c>
      <c r="O166" t="s">
        <v>30</v>
      </c>
    </row>
    <row r="167" spans="12:15" x14ac:dyDescent="0.25">
      <c r="L167" t="s">
        <v>147</v>
      </c>
      <c r="M167" t="s">
        <v>2</v>
      </c>
      <c r="N167" s="3" t="str">
        <f t="shared" si="21"/>
        <v>Cert_Email_Español</v>
      </c>
      <c r="O167" t="s">
        <v>32</v>
      </c>
    </row>
    <row r="168" spans="12:15" x14ac:dyDescent="0.25">
      <c r="L168" t="s">
        <v>147</v>
      </c>
      <c r="M168" t="s">
        <v>3</v>
      </c>
      <c r="N168" s="3" t="str">
        <f t="shared" si="21"/>
        <v>Cert_Email_English</v>
      </c>
      <c r="O168" t="s">
        <v>85</v>
      </c>
    </row>
    <row r="169" spans="12:15" x14ac:dyDescent="0.25">
      <c r="L169" t="s">
        <v>228</v>
      </c>
      <c r="M169" t="s">
        <v>2</v>
      </c>
      <c r="N169" s="3" t="str">
        <f t="shared" ref="N169:N176" si="22">_xlfn.CONCAT(L169,"_",M169)</f>
        <v>Sect5_Español</v>
      </c>
      <c r="O169" t="s">
        <v>229</v>
      </c>
    </row>
    <row r="170" spans="12:15" x14ac:dyDescent="0.25">
      <c r="L170" t="s">
        <v>228</v>
      </c>
      <c r="M170" t="s">
        <v>3</v>
      </c>
      <c r="N170" s="3" t="str">
        <f t="shared" si="22"/>
        <v>Sect5_English</v>
      </c>
      <c r="O170" t="s">
        <v>230</v>
      </c>
    </row>
    <row r="171" spans="12:15" x14ac:dyDescent="0.25">
      <c r="L171" t="s">
        <v>294</v>
      </c>
      <c r="M171" t="s">
        <v>2</v>
      </c>
      <c r="N171" s="3" t="str">
        <f t="shared" ref="N171:N172" si="23">_xlfn.CONCAT(L171,"_",M171)</f>
        <v>Sect5_Access_Español</v>
      </c>
      <c r="O171" t="s">
        <v>292</v>
      </c>
    </row>
    <row r="172" spans="12:15" x14ac:dyDescent="0.25">
      <c r="L172" t="s">
        <v>294</v>
      </c>
      <c r="M172" t="s">
        <v>3</v>
      </c>
      <c r="N172" s="3" t="str">
        <f t="shared" si="23"/>
        <v>Sect5_Access_English</v>
      </c>
      <c r="O172" t="s">
        <v>293</v>
      </c>
    </row>
    <row r="173" spans="12:15" x14ac:dyDescent="0.25">
      <c r="L173" s="3" t="s">
        <v>231</v>
      </c>
      <c r="M173" s="3" t="s">
        <v>2</v>
      </c>
      <c r="N173" s="3" t="str">
        <f t="shared" si="22"/>
        <v>Sect5_Local_Español</v>
      </c>
      <c r="O173" t="s">
        <v>234</v>
      </c>
    </row>
    <row r="174" spans="12:15" x14ac:dyDescent="0.25">
      <c r="L174" s="3" t="s">
        <v>231</v>
      </c>
      <c r="M174" s="3" t="s">
        <v>3</v>
      </c>
      <c r="N174" s="3" t="str">
        <f t="shared" si="22"/>
        <v>Sect5_Local_English</v>
      </c>
      <c r="O174" t="s">
        <v>235</v>
      </c>
    </row>
    <row r="175" spans="12:15" x14ac:dyDescent="0.25">
      <c r="L175" s="3" t="s">
        <v>232</v>
      </c>
      <c r="M175" s="3" t="s">
        <v>2</v>
      </c>
      <c r="N175" s="3" t="str">
        <f t="shared" si="22"/>
        <v>Sect5_Internacional_Español</v>
      </c>
      <c r="O175" t="s">
        <v>302</v>
      </c>
    </row>
    <row r="176" spans="12:15" x14ac:dyDescent="0.25">
      <c r="L176" s="3" t="s">
        <v>233</v>
      </c>
      <c r="M176" s="3" t="s">
        <v>3</v>
      </c>
      <c r="N176" s="3" t="str">
        <f t="shared" si="22"/>
        <v>Sect5_International_English</v>
      </c>
      <c r="O176" t="s">
        <v>303</v>
      </c>
    </row>
  </sheetData>
  <sheetProtection algorithmName="SHA-512" hashValue="FZInK/OVe9BTTHbt9dPKQQNdRDwkx7SuZpNMtHmWKZxkvM1VfTCANqKihMMBkHYevleZbJfn7IszDPfW/yPxjA==" saltValue="HAFEYai+z0sh5avU1w52u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Sheet1</vt:lpstr>
      <vt:lpstr>LoV</vt:lpstr>
      <vt:lpstr>Acct_Type_En</vt:lpstr>
      <vt:lpstr>Acct_Type_Es</vt:lpstr>
      <vt:lpstr>Int_Bank_En</vt:lpstr>
      <vt:lpstr>Int_Bank_Es</vt:lpstr>
      <vt:lpstr>Pay_Type_En</vt:lpstr>
      <vt:lpstr>Pay_Type_Es</vt:lpstr>
      <vt:lpstr>Pay_Type_Local</vt:lpstr>
      <vt:lpstr>Req_Portal_En</vt:lpstr>
      <vt:lpstr>Req_Portal_Es</vt:lpstr>
      <vt:lpstr>Req_Portal_New_En</vt:lpstr>
      <vt:lpstr>Req_Portal_New_Es</vt:lpstr>
      <vt:lpstr>Req_Type_En</vt:lpstr>
      <vt:lpstr>Req_Type_Es</vt:lpstr>
      <vt:lpstr>Sup_Type_En</vt:lpstr>
      <vt:lpstr>Sup_Type_Es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EnoGuerra</dc:creator>
  <cp:lastModifiedBy>EnoGuerra</cp:lastModifiedBy>
  <cp:lastPrinted>2021-08-27T11:54:42Z</cp:lastPrinted>
  <dcterms:created xsi:type="dcterms:W3CDTF">2015-06-05T18:17:20Z</dcterms:created>
  <dcterms:modified xsi:type="dcterms:W3CDTF">2021-08-27T21:33:20Z</dcterms:modified>
</cp:coreProperties>
</file>